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BuildingStandardsOffice/Shared Documents/03. Standards Tools/3H. 3rd Party Tools/3Gi. EnergyPro/EnergyPro 10.0/Backup Material/"/>
    </mc:Choice>
  </mc:AlternateContent>
  <xr:revisionPtr revIDLastSave="108" documentId="13_ncr:1_{6EC8CC49-F4D7-4831-B3AC-25C174014D33}" xr6:coauthVersionLast="47" xr6:coauthVersionMax="47" xr10:uidLastSave="{AD144636-3C67-48C1-B305-9219245F697B}"/>
  <bookViews>
    <workbookView xWindow="-108" yWindow="-108" windowWidth="41496" windowHeight="16776" tabRatio="645" firstSheet="2" activeTab="2" xr2:uid="{00000000-000D-0000-FFFF-FFFF00000000}"/>
  </bookViews>
  <sheets>
    <sheet name="All Tests-ORIGINAL" sheetId="1" state="hidden" r:id="rId1"/>
    <sheet name="Test Status Summary_Old" sheetId="15" state="hidden" r:id="rId2"/>
    <sheet name="Test Status Summary" sheetId="19" r:id="rId3"/>
    <sheet name="Small Office" sheetId="8" r:id="rId4"/>
    <sheet name="Medium Office" sheetId="4" r:id="rId5"/>
    <sheet name="Large Office" sheetId="7" r:id="rId6"/>
    <sheet name="Small Hotel" sheetId="6" r:id="rId7"/>
    <sheet name="Warehouse" sheetId="9" r:id="rId8"/>
    <sheet name="Retail Medium" sheetId="12" r:id="rId9"/>
    <sheet name="HRR" sheetId="20" state="hidden" r:id="rId10"/>
    <sheet name="Test Summary" sheetId="21" state="hidden" r:id="rId11"/>
    <sheet name="WWR Tables" sheetId="2" state="hidden" r:id="rId12"/>
    <sheet name="Intermediate Calculations - 360" sheetId="10" state="hidden" r:id="rId13"/>
    <sheet name="Checks" sheetId="14" state="hidden" r:id="rId14"/>
  </sheets>
  <definedNames>
    <definedName name="_0049CZ07LargeOfficeBaseTable" localSheetId="11">'WWR Tables'!$A$17:$F$20</definedName>
    <definedName name="_0051CZ07LargeOfficeWWR60Table.html_toc" localSheetId="11">'WWR Tables'!$A$5:$F$8</definedName>
    <definedName name="_xlnm._FilterDatabase" localSheetId="0" hidden="1">'All Tests-ORIGINAL'!$A$2:$EB$131</definedName>
    <definedName name="_xlnm._FilterDatabase" localSheetId="5" hidden="1">'Large Office'!$A$10:$AM$10</definedName>
    <definedName name="_xlnm._FilterDatabase" localSheetId="2" hidden="1">'Test Status Summary'!$B$5:$O$35</definedName>
    <definedName name="_xlnm._FilterDatabase" localSheetId="10" hidden="1">'Test Summary'!$B$5:$J$35</definedName>
    <definedName name="AreatoSI">'WWR Tables'!$B$2</definedName>
    <definedName name="LengthtoSI">'WWR Tables'!$B$1</definedName>
    <definedName name="Z_308E9DB8_8960_4FE1_B498_C61306BFDB04_.wvu.Cols" localSheetId="0">'All Tests-ORIGINAL'!$C:$CY,'All Tests-ORIGINAL'!$DC:$EJ</definedName>
    <definedName name="Z_308E9DB8_8960_4FE1_B498_C61306BFDB04_.wvu.FilterData" localSheetId="0">'All Tests-ORIGINAL'!$A$2:$EB$131</definedName>
    <definedName name="Z_308E9DB8_8960_4FE1_B498_C61306BFDB04_.wvu.Rows" localSheetId="0">'All Tests-ORIGINAL'!$38:$39,'All Tests-ORIGINAL'!$44:$44,'All Tests-ORIGINAL'!$50:$50,'All Tests-ORIGINAL'!$97:$97</definedName>
    <definedName name="Z_4626CCE8_F10F_4E42_80CD_67F09955BF74_.wvu.Cols" localSheetId="0">'All Tests-ORIGINAL'!$C:$H,'All Tests-ORIGINAL'!$L:$EJ</definedName>
    <definedName name="Z_4626CCE8_F10F_4E42_80CD_67F09955BF74_.wvu.FilterData" localSheetId="0">'All Tests-ORIGINAL'!$A$2:$EB$131</definedName>
    <definedName name="Z_4626CCE8_F10F_4E42_80CD_67F09955BF74_.wvu.Rows" localSheetId="0">'All Tests-ORIGINAL'!$38:$39,'All Tests-ORIGINAL'!$44:$44,'All Tests-ORIGINAL'!$50:$50,'All Tests-ORIGINAL'!$97:$97</definedName>
    <definedName name="Z_6E040A81_939E_417F_B3B0_1ABC013AA8F6_.wvu.FilterData" localSheetId="0">'All Tests-ORIGINAL'!$A$2:$EB$131</definedName>
    <definedName name="Z_6E040A81_939E_417F_B3B0_1ABC013AA8F6_.wvu.Rows" localSheetId="0">'All Tests-ORIGINAL'!$38:$39,'All Tests-ORIGINAL'!$44:$44,'All Tests-ORIGINAL'!$50:$50,'All Tests-ORIGINAL'!$97:$97</definedName>
    <definedName name="Z_7B7D346B_ABA5_48B1_8FF5_D656DBBAE564_.wvu.Cols" localSheetId="0">'All Tests-ORIGINAL'!$I:$CS,'All Tests-ORIGINAL'!$CW:$DE,'All Tests-ORIGINAL'!$DI:$EJ</definedName>
    <definedName name="Z_7B7D346B_ABA5_48B1_8FF5_D656DBBAE564_.wvu.FilterData" localSheetId="0">'All Tests-ORIGINAL'!$A$2:$EB$131</definedName>
    <definedName name="Z_7B7D346B_ABA5_48B1_8FF5_D656DBBAE564_.wvu.Rows" localSheetId="0">'All Tests-ORIGINAL'!$38:$39,'All Tests-ORIGINAL'!$44:$44,'All Tests-ORIGINAL'!$50:$50,'All Tests-ORIGINAL'!$97:$97</definedName>
    <definedName name="Z_B4A2E7BE_3CCD_497B_8D7E_0CF3B49E4A23_.wvu.Cols" localSheetId="0">'All Tests-ORIGINAL'!$C:$N,'All Tests-ORIGINAL'!$BG:$BR,'All Tests-ORIGINAL'!$CN:$DB,'All Tests-ORIGINAL'!$DF:$DP,'All Tests-ORIGINAL'!$DY:$EJ</definedName>
    <definedName name="Z_B4A2E7BE_3CCD_497B_8D7E_0CF3B49E4A23_.wvu.FilterData" localSheetId="0">'All Tests-ORIGINAL'!$A$2:$EB$131</definedName>
    <definedName name="Z_B4A2E7BE_3CCD_497B_8D7E_0CF3B49E4A23_.wvu.Rows" localSheetId="0">'All Tests-ORIGINAL'!$38:$39,'All Tests-ORIGINAL'!$44:$44,'All Tests-ORIGINAL'!$50:$50,'All Tests-ORIGINAL'!$97:$97</definedName>
    <definedName name="Z_CFA81AE0_6049_47CA_B363_C7E236D3C342_.wvu.Cols" localSheetId="0">'All Tests-ORIGINAL'!$C:$BF,'All Tests-ORIGINAL'!$BP:$CV,'All Tests-ORIGINAL'!$CZ:$DX,'All Tests-ORIGINAL'!$EC:$EJ</definedName>
    <definedName name="Z_CFA81AE0_6049_47CA_B363_C7E236D3C342_.wvu.FilterData" localSheetId="0">'All Tests-ORIGINAL'!$A$2:$EB$131</definedName>
    <definedName name="Z_CFA81AE0_6049_47CA_B363_C7E236D3C342_.wvu.Rows" localSheetId="0">'All Tests-ORIGINAL'!$38:$39,'All Tests-ORIGINAL'!$44:$44,'All Tests-ORIGINAL'!$50:$50,'All Tests-ORIGINAL'!$97:$97</definedName>
    <definedName name="Z_E19B92F3_5658_4270_8A64_40AC700B2564_.wvu.Cols" localSheetId="0">'All Tests-ORIGINAL'!$C:$K,'All Tests-ORIGINAL'!$O:$BO,'All Tests-ORIGINAL'!$BS:$CM,'All Tests-ORIGINAL'!$CT:$DH,'All Tests-ORIGINAL'!$DQ:$EF</definedName>
    <definedName name="Z_E19B92F3_5658_4270_8A64_40AC700B2564_.wvu.FilterData" localSheetId="0">'All Tests-ORIGINAL'!$A$2:$EB$131</definedName>
    <definedName name="Z_E19B92F3_5658_4270_8A64_40AC700B2564_.wvu.Rows" localSheetId="0">'All Tests-ORIGINAL'!$38:$39,'All Tests-ORIGINAL'!$44:$44,'All Tests-ORIGINAL'!$50:$50,'All Tests-ORIGINAL'!$97:$97</definedName>
    <definedName name="Z_FA7DFF4B_58E9_48B9_8610_4D9383BB14EF_.wvu.Cols" localSheetId="0">'All Tests-ORIGINAL'!$C:$EB,'All Tests-ORIGINAL'!$EG:$EJ</definedName>
    <definedName name="Z_FA7DFF4B_58E9_48B9_8610_4D9383BB14EF_.wvu.FilterData" localSheetId="0">'All Tests-ORIGINAL'!$A$2:$EB$131</definedName>
    <definedName name="Z_FA7DFF4B_58E9_48B9_8610_4D9383BB14EF_.wvu.Rows" localSheetId="0">'All Tests-ORIGINAL'!$38:$39,'All Tests-ORIGINAL'!$44:$44,'All Tests-ORIGINAL'!$50:$50,'All Tests-ORIGINAL'!$97:$97</definedName>
  </definedNames>
  <calcPr calcId="191029"/>
  <customWorkbookViews>
    <customWorkbookView name="Small Office" guid="{7B7D346B-ABA5-48B1-8FF5-D656DBBAE564}" maximized="1" windowWidth="1920" windowHeight="1014" tabRatio="255" activeSheetId="1"/>
    <customWorkbookView name="Small Hotel" guid="{4626CCE8-F10F-4E42-80CD-67F09955BF74}" maximized="1" windowWidth="1920" windowHeight="1014" tabRatio="255" activeSheetId="1"/>
    <customWorkbookView name="Medium Office" guid="{E19B92F3-5658-4270-8A64-40AC700B2564}" maximized="1" windowWidth="1920" windowHeight="1014" tabRatio="255" activeSheetId="1"/>
    <customWorkbookView name="Large Office" guid="{B4A2E7BE-3CCD-497B-8D7E-0CF3B49E4A23}" maximized="1" windowWidth="1920" windowHeight="1014" tabRatio="255" activeSheetId="1"/>
    <customWorkbookView name="Warehouse" guid="{CFA81AE0-6049-47CA-B363-C7E236D3C342}" maximized="1" windowWidth="1920" windowHeight="1014" tabRatio="255" activeSheetId="1"/>
    <customWorkbookView name="Hotel" guid="{FA7DFF4B-58E9-48B9-8610-4D9383BB14EF}" maximized="1" windowWidth="1920" windowHeight="1014" tabRatio="255" activeSheetId="1"/>
    <customWorkbookView name="Retail" guid="{308E9DB8-8960-4FE1-B498-C61306BFDB04}" maximized="1" windowWidth="1920" windowHeight="1014" tabRatio="255" activeSheetId="1"/>
    <customWorkbookView name="All" guid="{6E040A81-939E-417F-B3B0-1ABC013AA8F6}" maximized="1" windowWidth="1920" windowHeight="1014" tabRatio="255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7" l="1"/>
  <c r="J1" i="21"/>
  <c r="AT111" i="20"/>
  <c r="AS111" i="20"/>
  <c r="AG4" i="20"/>
  <c r="AJ111" i="20"/>
  <c r="AK111" i="20"/>
  <c r="X125" i="10"/>
  <c r="X126" i="10"/>
  <c r="N125" i="10"/>
  <c r="L125" i="10"/>
  <c r="O125" i="10"/>
  <c r="P125" i="10"/>
  <c r="T125" i="10"/>
  <c r="U125" i="10"/>
  <c r="G30" i="15"/>
  <c r="G27" i="15"/>
  <c r="G28" i="15"/>
  <c r="G28" i="14"/>
  <c r="C29" i="14"/>
  <c r="C46" i="14"/>
  <c r="C44" i="14"/>
  <c r="C40" i="14"/>
  <c r="K4" i="9"/>
  <c r="C22" i="14"/>
  <c r="C21" i="14"/>
  <c r="C23" i="14"/>
  <c r="F28" i="14"/>
  <c r="C58" i="14"/>
  <c r="C57" i="14"/>
  <c r="C56" i="14"/>
  <c r="G26" i="15"/>
  <c r="C50" i="14"/>
  <c r="J26" i="15"/>
  <c r="J22" i="15"/>
  <c r="J12" i="15"/>
  <c r="J10" i="15"/>
  <c r="J9" i="15"/>
  <c r="G33" i="15"/>
  <c r="G34" i="15"/>
  <c r="G35" i="15"/>
  <c r="G36" i="15"/>
  <c r="G37" i="15"/>
  <c r="G32" i="15"/>
  <c r="G29" i="15"/>
  <c r="G20" i="15"/>
  <c r="G21" i="15"/>
  <c r="G22" i="15"/>
  <c r="G23" i="15"/>
  <c r="G24" i="15"/>
  <c r="G19" i="15"/>
  <c r="G10" i="15"/>
  <c r="G11" i="15"/>
  <c r="G12" i="15"/>
  <c r="G13" i="15"/>
  <c r="G14" i="15"/>
  <c r="G15" i="15"/>
  <c r="G16" i="15"/>
  <c r="G9" i="15"/>
  <c r="C11" i="14"/>
  <c r="C10" i="14"/>
  <c r="C41" i="14"/>
  <c r="C36" i="14"/>
  <c r="C25" i="14"/>
  <c r="C6" i="14"/>
  <c r="C12" i="14"/>
  <c r="C157" i="10"/>
  <c r="C174" i="10"/>
  <c r="C177" i="10"/>
  <c r="C176" i="10"/>
  <c r="C173" i="10"/>
  <c r="C175" i="10"/>
  <c r="K3" i="9"/>
  <c r="K5" i="9"/>
  <c r="P22" i="10"/>
  <c r="K22" i="10"/>
  <c r="J22" i="10"/>
  <c r="H22" i="10"/>
  <c r="P21" i="10"/>
  <c r="O21" i="10"/>
  <c r="N21" i="10"/>
  <c r="L21" i="10"/>
  <c r="K21" i="10"/>
  <c r="J21" i="10"/>
  <c r="H21" i="10"/>
  <c r="G21" i="10"/>
  <c r="F21" i="10"/>
  <c r="P15" i="10"/>
  <c r="O15" i="10"/>
  <c r="N15" i="10"/>
  <c r="L15" i="10"/>
  <c r="K15" i="10"/>
  <c r="J15" i="10"/>
  <c r="H15" i="10"/>
  <c r="G15" i="10"/>
  <c r="F15" i="10"/>
  <c r="C15" i="10"/>
  <c r="C17" i="10"/>
  <c r="P14" i="10"/>
  <c r="O14" i="10"/>
  <c r="O17" i="10"/>
  <c r="N14" i="10"/>
  <c r="N17" i="10"/>
  <c r="L14" i="10"/>
  <c r="K14" i="10"/>
  <c r="K17" i="10"/>
  <c r="J14" i="10"/>
  <c r="J17" i="10"/>
  <c r="H14" i="10"/>
  <c r="G14" i="10"/>
  <c r="G17" i="10"/>
  <c r="G18" i="10"/>
  <c r="F14" i="10"/>
  <c r="F17" i="10"/>
  <c r="C14" i="10"/>
  <c r="F18" i="10"/>
  <c r="H17" i="10"/>
  <c r="H16" i="10"/>
  <c r="H23" i="10"/>
  <c r="P17" i="10"/>
  <c r="P16" i="10"/>
  <c r="P23" i="10"/>
  <c r="C18" i="10"/>
  <c r="L17" i="10"/>
  <c r="O16" i="10"/>
  <c r="O23" i="10"/>
  <c r="O24" i="10"/>
  <c r="O25" i="10"/>
  <c r="O18" i="10"/>
  <c r="G16" i="10"/>
  <c r="G23" i="10"/>
  <c r="G24" i="10"/>
  <c r="G25" i="10"/>
  <c r="J16" i="10"/>
  <c r="J23" i="10"/>
  <c r="J18" i="10"/>
  <c r="K16" i="10"/>
  <c r="K23" i="10"/>
  <c r="K24" i="10"/>
  <c r="K25" i="10"/>
  <c r="K18" i="10"/>
  <c r="F16" i="10"/>
  <c r="N18" i="10"/>
  <c r="N16" i="10"/>
  <c r="N23" i="10"/>
  <c r="N24" i="10"/>
  <c r="L22" i="10"/>
  <c r="P18" i="10"/>
  <c r="L23" i="10"/>
  <c r="J24" i="10"/>
  <c r="L24" i="10"/>
  <c r="L25" i="10"/>
  <c r="F23" i="10"/>
  <c r="F24" i="10"/>
  <c r="H18" i="10"/>
  <c r="N25" i="10"/>
  <c r="P24" i="10"/>
  <c r="P25" i="10"/>
  <c r="L16" i="10"/>
  <c r="L18" i="10"/>
  <c r="J25" i="10"/>
  <c r="H24" i="10"/>
  <c r="H25" i="10"/>
  <c r="F25" i="10"/>
  <c r="C147" i="10"/>
  <c r="D147" i="10"/>
  <c r="E147" i="10"/>
  <c r="F147" i="10"/>
  <c r="G147" i="10"/>
  <c r="H147" i="10"/>
  <c r="I147" i="10"/>
  <c r="I108" i="10"/>
  <c r="G108" i="10"/>
  <c r="F108" i="10"/>
  <c r="I107" i="10"/>
  <c r="G107" i="10"/>
  <c r="F107" i="10"/>
  <c r="I106" i="10"/>
  <c r="G106" i="10"/>
  <c r="F106" i="10"/>
  <c r="I105" i="10"/>
  <c r="G105" i="10"/>
  <c r="F105" i="10"/>
  <c r="I104" i="10"/>
  <c r="G104" i="10"/>
  <c r="F104" i="10"/>
  <c r="I93" i="10"/>
  <c r="I94" i="10"/>
  <c r="I95" i="10"/>
  <c r="I96" i="10"/>
  <c r="I92" i="10"/>
  <c r="O133" i="10"/>
  <c r="O132" i="10"/>
  <c r="H133" i="10"/>
  <c r="I133" i="10"/>
  <c r="H132" i="10"/>
  <c r="I132" i="10"/>
  <c r="U133" i="10"/>
  <c r="V133" i="10"/>
  <c r="M133" i="10"/>
  <c r="P133" i="10"/>
  <c r="Q133" i="10"/>
  <c r="K133" i="10"/>
  <c r="U132" i="10"/>
  <c r="V132" i="10"/>
  <c r="M132" i="10"/>
  <c r="P132" i="10"/>
  <c r="Q132" i="10"/>
  <c r="K132" i="10"/>
  <c r="T121" i="10"/>
  <c r="U121" i="10"/>
  <c r="T120" i="10"/>
  <c r="U120" i="10"/>
  <c r="L121" i="10"/>
  <c r="O121" i="10"/>
  <c r="P121" i="10"/>
  <c r="L120" i="10"/>
  <c r="J121" i="10"/>
  <c r="G120" i="10"/>
  <c r="H120" i="10"/>
  <c r="O120" i="10"/>
  <c r="P120" i="10"/>
  <c r="J120" i="10"/>
  <c r="F96" i="10"/>
  <c r="G96" i="10"/>
  <c r="G92" i="10"/>
  <c r="G93" i="10"/>
  <c r="G94" i="10"/>
  <c r="F92" i="10"/>
  <c r="F93" i="10"/>
  <c r="F94" i="10"/>
  <c r="G95" i="10"/>
  <c r="F95" i="10"/>
  <c r="D80" i="10"/>
  <c r="D81" i="10"/>
  <c r="E80" i="10"/>
  <c r="E81" i="10"/>
  <c r="F80" i="10"/>
  <c r="F81" i="10"/>
  <c r="G80" i="10"/>
  <c r="G81" i="10"/>
  <c r="C80" i="10"/>
  <c r="C81" i="10"/>
  <c r="D68" i="10"/>
  <c r="D69" i="10"/>
  <c r="E68" i="10"/>
  <c r="E69" i="10"/>
  <c r="F68" i="10"/>
  <c r="F69" i="10"/>
  <c r="G68" i="10"/>
  <c r="G69" i="10"/>
  <c r="C68" i="10"/>
  <c r="C69" i="10"/>
  <c r="F4" i="10"/>
  <c r="I54" i="10"/>
  <c r="E54" i="10"/>
  <c r="G54" i="10"/>
  <c r="I53" i="10"/>
  <c r="E53" i="10"/>
  <c r="G53" i="10"/>
  <c r="I52" i="10"/>
  <c r="E52" i="10"/>
  <c r="G52" i="10"/>
  <c r="I51" i="10"/>
  <c r="E51" i="10"/>
  <c r="G51" i="10"/>
  <c r="I50" i="10"/>
  <c r="E50" i="10"/>
  <c r="G50" i="10"/>
  <c r="I48" i="10"/>
  <c r="E48" i="10"/>
  <c r="G48" i="10"/>
  <c r="I47" i="10"/>
  <c r="E47" i="10"/>
  <c r="G47" i="10"/>
  <c r="I46" i="10"/>
  <c r="E46" i="10"/>
  <c r="G46" i="10"/>
  <c r="I45" i="10"/>
  <c r="E45" i="10"/>
  <c r="G45" i="10"/>
  <c r="I44" i="10"/>
  <c r="E44" i="10"/>
  <c r="G44" i="10"/>
  <c r="I42" i="10"/>
  <c r="E42" i="10"/>
  <c r="G42" i="10"/>
  <c r="I41" i="10"/>
  <c r="E41" i="10"/>
  <c r="G41" i="10"/>
  <c r="I40" i="10"/>
  <c r="E40" i="10"/>
  <c r="G40" i="10"/>
  <c r="I39" i="10"/>
  <c r="E39" i="10"/>
  <c r="G39" i="10"/>
  <c r="I38" i="10"/>
  <c r="E38" i="10"/>
  <c r="G38" i="10"/>
  <c r="I36" i="10"/>
  <c r="E36" i="10"/>
  <c r="G36" i="10"/>
  <c r="I35" i="10"/>
  <c r="E35" i="10"/>
  <c r="G35" i="10"/>
  <c r="I34" i="10"/>
  <c r="E34" i="10"/>
  <c r="G34" i="10"/>
  <c r="I33" i="10"/>
  <c r="E33" i="10"/>
  <c r="G33" i="10"/>
  <c r="I32" i="10"/>
  <c r="E32" i="10"/>
  <c r="G32" i="10"/>
  <c r="I4" i="10"/>
  <c r="C4" i="10"/>
  <c r="C35" i="6"/>
  <c r="C45" i="6"/>
  <c r="C46" i="6"/>
  <c r="C38" i="6"/>
  <c r="C39" i="6"/>
  <c r="C42" i="6"/>
  <c r="C47" i="6"/>
  <c r="C48" i="6"/>
  <c r="C49" i="6"/>
  <c r="H50" i="2"/>
  <c r="H49" i="2"/>
  <c r="H48" i="2"/>
  <c r="H47" i="2"/>
  <c r="D46" i="2"/>
  <c r="C46" i="2"/>
  <c r="H46" i="2"/>
  <c r="D45" i="2"/>
  <c r="C45" i="2"/>
  <c r="H45" i="2"/>
  <c r="D44" i="2"/>
  <c r="C44" i="2"/>
  <c r="H44" i="2"/>
  <c r="H39" i="2"/>
  <c r="H38" i="2"/>
  <c r="H37" i="2"/>
  <c r="H36" i="2"/>
  <c r="D35" i="2"/>
  <c r="C35" i="2"/>
  <c r="H35" i="2"/>
  <c r="D34" i="2"/>
  <c r="C34" i="2"/>
  <c r="H34" i="2"/>
  <c r="D33" i="2"/>
  <c r="C33" i="2"/>
  <c r="H33" i="2"/>
  <c r="B2" i="2"/>
  <c r="C24" i="2"/>
  <c r="X24" i="1"/>
  <c r="B24" i="2"/>
  <c r="B23" i="2"/>
  <c r="AJ28" i="1"/>
  <c r="U27" i="1"/>
  <c r="Q26" i="1"/>
  <c r="P26" i="1"/>
  <c r="Q25" i="1"/>
  <c r="P25" i="1"/>
  <c r="Q28" i="1"/>
  <c r="Q24" i="1"/>
  <c r="P28" i="1"/>
  <c r="P24" i="1"/>
  <c r="Q27" i="1"/>
  <c r="P27" i="1"/>
  <c r="AR24" i="1"/>
  <c r="AF28" i="1"/>
  <c r="AG28" i="1"/>
  <c r="AF27" i="1"/>
  <c r="AF26" i="1"/>
  <c r="AR28" i="1"/>
  <c r="AS28" i="1"/>
  <c r="AF25" i="1"/>
  <c r="AR27" i="1"/>
  <c r="AS27" i="1"/>
  <c r="AF24" i="1"/>
  <c r="AG24" i="1"/>
  <c r="AR26" i="1"/>
  <c r="AS26" i="1"/>
  <c r="AR25" i="1"/>
  <c r="AS25" i="1"/>
  <c r="AN27" i="1"/>
  <c r="AO27" i="1"/>
  <c r="B15" i="2"/>
  <c r="C11" i="2"/>
  <c r="U25" i="1"/>
  <c r="H40" i="2"/>
  <c r="AZ27" i="1"/>
  <c r="C15" i="2"/>
  <c r="Y26" i="1"/>
  <c r="AV25" i="1"/>
  <c r="B11" i="2"/>
  <c r="T24" i="1"/>
  <c r="B26" i="2"/>
  <c r="AJ24" i="1"/>
  <c r="AV27" i="1"/>
  <c r="AZ25" i="1"/>
  <c r="B12" i="2"/>
  <c r="B13" i="2"/>
  <c r="C12" i="2"/>
  <c r="C14" i="2"/>
  <c r="T25" i="1"/>
  <c r="U26" i="1"/>
  <c r="U28" i="1"/>
  <c r="B25" i="2"/>
  <c r="B27" i="2"/>
  <c r="C25" i="2"/>
  <c r="Y24" i="1"/>
  <c r="Y28" i="1"/>
  <c r="AJ26" i="1"/>
  <c r="AN25" i="1"/>
  <c r="AO25" i="1"/>
  <c r="AV24" i="1"/>
  <c r="AV26" i="1"/>
  <c r="AV28" i="1"/>
  <c r="AW28" i="1"/>
  <c r="AZ24" i="1"/>
  <c r="AZ26" i="1"/>
  <c r="AZ28" i="1"/>
  <c r="BA28" i="1"/>
  <c r="B14" i="2"/>
  <c r="C13" i="2"/>
  <c r="U24" i="1"/>
  <c r="T27" i="1"/>
  <c r="C23" i="2"/>
  <c r="C27" i="2"/>
  <c r="Y25" i="1"/>
  <c r="Y27" i="1"/>
  <c r="T28" i="1"/>
  <c r="AJ25" i="1"/>
  <c r="AJ27" i="1"/>
  <c r="AN24" i="1"/>
  <c r="AN26" i="1"/>
  <c r="AO26" i="1"/>
  <c r="AN28" i="1"/>
  <c r="AO28" i="1"/>
  <c r="X26" i="1"/>
  <c r="X28" i="1"/>
  <c r="AB24" i="1"/>
  <c r="AC24" i="1"/>
  <c r="AB26" i="1"/>
  <c r="AB28" i="1"/>
  <c r="AC28" i="1"/>
  <c r="C26" i="2"/>
  <c r="X25" i="1"/>
  <c r="X27" i="1"/>
  <c r="T26" i="1"/>
  <c r="AB25" i="1"/>
  <c r="AB27" i="1"/>
  <c r="AK28" i="1"/>
  <c r="AS24" i="1"/>
  <c r="AG27" i="1"/>
  <c r="AO24" i="1"/>
  <c r="AC27" i="1"/>
  <c r="AP24" i="1"/>
  <c r="AT24" i="1"/>
  <c r="AG26" i="1"/>
  <c r="AG25" i="1"/>
  <c r="AH27" i="1"/>
  <c r="AW25" i="1"/>
  <c r="AW24" i="1"/>
  <c r="AW27" i="1"/>
  <c r="AW26" i="1"/>
  <c r="AC25" i="1"/>
  <c r="AK27" i="1"/>
  <c r="AD27" i="1"/>
  <c r="AC26" i="1"/>
  <c r="AK26" i="1"/>
  <c r="AH25" i="1"/>
  <c r="AH26" i="1"/>
  <c r="AL27" i="1"/>
  <c r="AX26" i="1"/>
  <c r="AX25" i="1"/>
  <c r="AX27" i="1"/>
  <c r="AD25" i="1"/>
  <c r="AK25" i="1"/>
  <c r="AD26" i="1"/>
  <c r="AL25" i="1"/>
  <c r="AX24" i="1"/>
  <c r="BA26" i="1"/>
  <c r="BB26" i="1"/>
  <c r="AL26" i="1"/>
  <c r="AK24" i="1"/>
  <c r="AL24" i="1"/>
  <c r="BA27" i="1"/>
  <c r="BB27" i="1"/>
  <c r="BA25" i="1"/>
  <c r="BA24" i="1"/>
  <c r="BB25" i="1"/>
  <c r="BB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Arent</author>
    <author>Nambiar, Chitra</author>
  </authors>
  <commentList>
    <comment ref="DY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Recommend Removing this test</t>
        </r>
      </text>
    </comment>
    <comment ref="BV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space will also have demand control ventilation. I'm checking for this in another test case</t>
        </r>
      </text>
    </comment>
    <comment ref="CC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space will also have demand control ventilation. I'm checking for this in another test case</t>
        </r>
      </text>
    </comment>
    <comment ref="BP4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Change units to gph/person as needed.</t>
        </r>
      </text>
    </comment>
    <comment ref="BQ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Change units to gph/person as needed.</t>
        </r>
      </text>
    </comment>
    <comment ref="BP4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don't think we need to model elevator power if it doesn't contribute to building load.</t>
        </r>
      </text>
    </comment>
    <comment ref="BQ4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don't think we need to model elevator power if it doesn't contribute to building load.</t>
        </r>
      </text>
    </comment>
    <comment ref="DX7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is the space setpoint temp, not the supply air temperature</t>
        </r>
      </text>
    </comment>
    <comment ref="B92" authorId="1" shapeId="0" xr:uid="{00000000-0006-0000-0000-000009000000}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Sizing will be at either system or palnt level, not both.</t>
        </r>
      </text>
    </comment>
    <comment ref="B97" authorId="1" shapeId="0" xr:uid="{00000000-0006-0000-0000-00000A000000}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  <comment ref="DW10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think these two systems should be on the same central plant.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Acosta</author>
  </authors>
  <commentList>
    <comment ref="D15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Reddy</author>
    <author>Nambiar, Chitra</author>
  </authors>
  <commentList>
    <comment ref="S9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David Reddy:</t>
        </r>
        <r>
          <rPr>
            <sz val="9"/>
            <color indexed="81"/>
            <rFont val="Tahoma"/>
            <family val="2"/>
          </rPr>
          <t xml:space="preserve">
See GC Issue 301</t>
        </r>
      </text>
    </comment>
    <comment ref="N9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David Reddy:</t>
        </r>
        <r>
          <rPr>
            <sz val="9"/>
            <color indexed="81"/>
            <rFont val="Tahoma"/>
            <family val="2"/>
          </rPr>
          <t xml:space="preserve">
See GC Issue 238</t>
        </r>
      </text>
    </comment>
    <comment ref="B108" authorId="1" shapeId="0" xr:uid="{00000000-0006-0000-0400-000006000000}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Sizing will be at either system or plant level, not both.</t>
        </r>
      </text>
    </comment>
    <comment ref="B113" authorId="1" shapeId="0" xr:uid="{00000000-0006-0000-0400-000007000000}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Sandeep</author>
    <author>Nambiar, Chitra</author>
    <author>Jason Acosta</author>
  </authors>
  <commentList>
    <comment ref="K5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L5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M5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B113" authorId="1" shapeId="0" xr:uid="{00000000-0006-0000-0700-000004000000}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  <comment ref="D151" authorId="2" shapeId="0" xr:uid="{00000000-0006-0000-0700-000005000000}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Sandeep</author>
    <author>Jason Acosta</author>
  </authors>
  <commentList>
    <comment ref="H3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Checks for opaque envelope could be added at a later stage</t>
        </r>
      </text>
    </comment>
    <comment ref="D151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Acosta</author>
  </authors>
  <commentList>
    <comment ref="D157" authorId="0" shapeId="0" xr:uid="{EB0C5481-D624-4BEC-BB83-D970600993C4}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Sandeep</author>
  </authors>
  <commentList>
    <comment ref="H1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  <comment ref="H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  <comment ref="P2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>
    <webPr sourceData="1" parsePre="1" consecutive="1" xl2000="1" url="file:///S:/Projects/2009/009-137%20Title%2024%202011%20Nonresidential/WA4/ReferenceTest/Analysis/Out120508/0051CZ07LargeOfficeWWR60Table.html#EnvelopeSummary::EntireFacility" htmlTables="1">
      <tables count="1">
        <x v="15"/>
      </tables>
    </webPr>
  </connection>
  <connection id="2" xr16:uid="{00000000-0015-0000-FFFF-FFFF01000000}" name="Connection1" type="4" refreshedVersion="3" background="1" saveData="1">
    <webPr sourceData="1" parsePre="1" consecutive="1" xl2000="1" url="file:///S:/Projects/2009/009-137%20Title%2024%202011%20Nonresidential/WA4/ReferenceTest/Analysis/Out120508/0051CZ07LargeOfficeWWR60Table.html#toc" htmlTables="1">
      <tables count="1">
        <x v="15"/>
      </tables>
    </webPr>
  </connection>
  <connection id="3" xr16:uid="{00000000-0015-0000-FFFF-FFFF02000000}" name="Connection2" type="4" refreshedVersion="3" background="1" saveData="1">
    <webPr sourceData="1" parsePre="1" consecutive="1" xl2000="1" url="file:///S:/Projects/2009/009-137%20Title%2024%202011%20Nonresidential/WA4/ReferenceTest/Analysis/Out120508/0049CZ07LargeOfficeBaseTable.html" htmlTables="1">
      <tables count="1">
        <x v="15"/>
      </tables>
    </webPr>
  </connection>
</connections>
</file>

<file path=xl/sharedStrings.xml><?xml version="1.0" encoding="utf-8"?>
<sst xmlns="http://schemas.openxmlformats.org/spreadsheetml/2006/main" count="9399" uniqueCount="2135">
  <si>
    <t>Envelope Components</t>
  </si>
  <si>
    <t>Exterior Wall Construction Assembly layers</t>
  </si>
  <si>
    <t>Exterior Wall Construction Assembly Type</t>
  </si>
  <si>
    <t>Exterior Wall Construction Assembly overall U value</t>
  </si>
  <si>
    <t>Roof Construction Assembly Type</t>
  </si>
  <si>
    <t>Roof Construction Assembly overall U value</t>
  </si>
  <si>
    <t>Roof Construction Assembly layers</t>
  </si>
  <si>
    <t>Roof Aged Solar Reflectance</t>
  </si>
  <si>
    <t>Roof Thermal emittance</t>
  </si>
  <si>
    <t>Above-grade Floor Construction Assembly Type</t>
  </si>
  <si>
    <t>Above-grade Floor Construction Assembly layers</t>
  </si>
  <si>
    <t>Window assembly U value</t>
  </si>
  <si>
    <t>Window SHGC</t>
  </si>
  <si>
    <t>Window VT</t>
  </si>
  <si>
    <t>Proposed Model</t>
  </si>
  <si>
    <t>Baseline model</t>
  </si>
  <si>
    <t>Wood-Framed</t>
  </si>
  <si>
    <t>Mass Floor</t>
  </si>
  <si>
    <t>Building Type</t>
  </si>
  <si>
    <t>Small Office</t>
  </si>
  <si>
    <t>Climate Zone</t>
  </si>
  <si>
    <t>CZ-6</t>
  </si>
  <si>
    <t>Run01</t>
  </si>
  <si>
    <t>Run02</t>
  </si>
  <si>
    <t>CZ-15</t>
  </si>
  <si>
    <t>Metal Building</t>
  </si>
  <si>
    <t>Metal-Framed</t>
  </si>
  <si>
    <t>Slab -on grade</t>
  </si>
  <si>
    <t>Small Hotel</t>
  </si>
  <si>
    <t>Metal- Framed</t>
  </si>
  <si>
    <t>Run03</t>
  </si>
  <si>
    <t>Run04</t>
  </si>
  <si>
    <t>Run05</t>
  </si>
  <si>
    <t>Run06</t>
  </si>
  <si>
    <t>Run07</t>
  </si>
  <si>
    <t>Run10</t>
  </si>
  <si>
    <t>Run11</t>
  </si>
  <si>
    <t>Run12</t>
  </si>
  <si>
    <t>Run13</t>
  </si>
  <si>
    <t>Run15</t>
  </si>
  <si>
    <t>Large Office</t>
  </si>
  <si>
    <t>Warehouse</t>
  </si>
  <si>
    <t>Skylight overall U value</t>
  </si>
  <si>
    <t>Skylight SHGC</t>
  </si>
  <si>
    <t>Skylight VT</t>
  </si>
  <si>
    <t>NA</t>
  </si>
  <si>
    <t>Skylight to Roof Ratio</t>
  </si>
  <si>
    <t>Window overhang</t>
  </si>
  <si>
    <t>South Windows- 2 feet Horizontal overhang
West Windows- 2 feet Vertical overhang</t>
  </si>
  <si>
    <t>None</t>
  </si>
  <si>
    <t>People Density</t>
  </si>
  <si>
    <t>Sensible Heat/person</t>
  </si>
  <si>
    <t>Latent Heat/person</t>
  </si>
  <si>
    <t>Lighting Power Density</t>
  </si>
  <si>
    <t>Occupancy Schedule</t>
  </si>
  <si>
    <t>Lighting Schedule</t>
  </si>
  <si>
    <t>Cooling Schedule</t>
  </si>
  <si>
    <t>Heating Schedule</t>
  </si>
  <si>
    <t>Medium Office</t>
  </si>
  <si>
    <t>Internal Load Components</t>
  </si>
  <si>
    <t>Run16</t>
  </si>
  <si>
    <t>Run17</t>
  </si>
  <si>
    <t>Run18</t>
  </si>
  <si>
    <t>HVAC Components</t>
  </si>
  <si>
    <t>HVAC System Type</t>
  </si>
  <si>
    <t>Heating-
Cooling-</t>
  </si>
  <si>
    <t>Supply Air Temperature</t>
  </si>
  <si>
    <t>SAT Reset Control</t>
  </si>
  <si>
    <t>Economizer</t>
  </si>
  <si>
    <t>Economizer Limits</t>
  </si>
  <si>
    <t>Fan Control Method</t>
  </si>
  <si>
    <t>Fan Part-load Performance Curve</t>
  </si>
  <si>
    <t>Cooling Efficiency</t>
  </si>
  <si>
    <t>Heating Efficiency</t>
  </si>
  <si>
    <t>Boiler Components</t>
  </si>
  <si>
    <t>Number of boilers</t>
  </si>
  <si>
    <t>Boiler Efficiency</t>
  </si>
  <si>
    <t>Boiler Type</t>
  </si>
  <si>
    <t>Boiler Heat Loss</t>
  </si>
  <si>
    <t>Boiler Min. Unloading Ratio</t>
  </si>
  <si>
    <t>Boiler Performance Curve</t>
  </si>
  <si>
    <t>Chiller Components</t>
  </si>
  <si>
    <t>Chiller Type</t>
  </si>
  <si>
    <t>Number of Chillers</t>
  </si>
  <si>
    <t>Chiller Fuel</t>
  </si>
  <si>
    <t>Chiller Efficiency</t>
  </si>
  <si>
    <t>Condensor Type</t>
  </si>
  <si>
    <t>Cooling Tower Fan Horse Power</t>
  </si>
  <si>
    <t>Pump Control Type</t>
  </si>
  <si>
    <t>Pump Motor Efficiency</t>
  </si>
  <si>
    <t>Service Hot Water</t>
  </si>
  <si>
    <t>Thermal Efficiency</t>
  </si>
  <si>
    <t>Hot Water Load/person</t>
  </si>
  <si>
    <t>Cooling tower Fan Control Type</t>
  </si>
  <si>
    <t>Exterior Load</t>
  </si>
  <si>
    <t>Steel Joist Floor</t>
  </si>
  <si>
    <t>Slab-on-grade</t>
  </si>
  <si>
    <t xml:space="preserve">Above-grade Floor Construction Assembly overall U value </t>
  </si>
  <si>
    <t>Floor F-factor, Area and Perimeter exposed</t>
  </si>
  <si>
    <t>Concrete Raised Floor</t>
  </si>
  <si>
    <t>0.70, 17869.56 ft2, 1567.125 ft</t>
  </si>
  <si>
    <t>0.73, 17869.56 ft2, 1567.125 ft</t>
  </si>
  <si>
    <t>Total</t>
  </si>
  <si>
    <t>North (315 to 45 deg)</t>
  </si>
  <si>
    <t>East (45 to 135 deg)</t>
  </si>
  <si>
    <t>South (135 to 225 deg)</t>
  </si>
  <si>
    <t>West (225 to 315 deg)</t>
  </si>
  <si>
    <t>Gross Wall Area [m2]</t>
  </si>
  <si>
    <t>Window Opening Area [m2]</t>
  </si>
  <si>
    <t>Window-Wall Ratio [%]</t>
  </si>
  <si>
    <t>m/ft</t>
  </si>
  <si>
    <t>m²/ft²</t>
  </si>
  <si>
    <t>Gross Wall Area [ft2]</t>
  </si>
  <si>
    <t>Window Opening Area [ft2]</t>
  </si>
  <si>
    <t>Proposed</t>
  </si>
  <si>
    <t>Orientation</t>
  </si>
  <si>
    <t xml:space="preserve">North </t>
  </si>
  <si>
    <t xml:space="preserve">East </t>
  </si>
  <si>
    <t xml:space="preserve">South </t>
  </si>
  <si>
    <t xml:space="preserve">West </t>
  </si>
  <si>
    <t>Window  Area [ft2]</t>
  </si>
  <si>
    <t>Wall Area [ft2]</t>
  </si>
  <si>
    <t>WWR [%]</t>
  </si>
  <si>
    <t>Window Area [ft2]</t>
  </si>
  <si>
    <t xml:space="preserve">Window-Wall Ratio </t>
  </si>
  <si>
    <t>100 ft2/person</t>
  </si>
  <si>
    <t>250 Btu/occupant</t>
  </si>
  <si>
    <t>206 Btu/occupant</t>
  </si>
  <si>
    <t>1.34 W/ft2</t>
  </si>
  <si>
    <t>0.15 cfm/ft2</t>
  </si>
  <si>
    <t>Equipment Schedule</t>
  </si>
  <si>
    <t>HVAC(Availability/Fan) Schedule</t>
  </si>
  <si>
    <t>Hot Water Schedule</t>
  </si>
  <si>
    <t>Elevator</t>
  </si>
  <si>
    <t>Occupancy Type</t>
  </si>
  <si>
    <t>Office</t>
  </si>
  <si>
    <t>1.2 W/ft2</t>
  </si>
  <si>
    <t>Elevator Power</t>
  </si>
  <si>
    <t>Ventilation Rate</t>
  </si>
  <si>
    <t>Hot-water Load</t>
  </si>
  <si>
    <t>Equipment Power Density</t>
  </si>
  <si>
    <t>Retail</t>
  </si>
  <si>
    <t>245 Btu/occupant</t>
  </si>
  <si>
    <t>200 Btu/occupant</t>
  </si>
  <si>
    <t>155 Btu/occupant</t>
  </si>
  <si>
    <t>1 W/ft2</t>
  </si>
  <si>
    <t>1.5 W/ft2</t>
  </si>
  <si>
    <t>0.2 W/ft2</t>
  </si>
  <si>
    <t>0.5 W/ft2</t>
  </si>
  <si>
    <t>0.75 W/ft2</t>
  </si>
  <si>
    <t>0.6 W/ft2</t>
  </si>
  <si>
    <t>0.5 cfm/ft2</t>
  </si>
  <si>
    <t>120 Btuh/person</t>
  </si>
  <si>
    <t>160 Btuh/person</t>
  </si>
  <si>
    <t>60 Btuh/person</t>
  </si>
  <si>
    <t>32 kW</t>
  </si>
  <si>
    <t>32kW</t>
  </si>
  <si>
    <t>244 kW</t>
  </si>
  <si>
    <t>Baseline Model</t>
  </si>
  <si>
    <t>1.4 W/ft2</t>
  </si>
  <si>
    <t>0.9 W/ft2</t>
  </si>
  <si>
    <t>1W/ft2</t>
  </si>
  <si>
    <t>106 Btu/person</t>
  </si>
  <si>
    <t>33 people/1000ft2</t>
  </si>
  <si>
    <t>10 people/1000ft2</t>
  </si>
  <si>
    <t>67 people/1000ft2</t>
  </si>
  <si>
    <t>Health</t>
  </si>
  <si>
    <t>Assembly</t>
  </si>
  <si>
    <t>0.9 W/ft2 * (1-0.05)</t>
  </si>
  <si>
    <t>Fossil Fuel</t>
  </si>
  <si>
    <t>DX</t>
  </si>
  <si>
    <t>Hot Water Boiler</t>
  </si>
  <si>
    <t>Default Curve</t>
  </si>
  <si>
    <t>Hot Water Return Temperature</t>
  </si>
  <si>
    <t>Hot Water Supply Temperature</t>
  </si>
  <si>
    <t>180F</t>
  </si>
  <si>
    <t>130F</t>
  </si>
  <si>
    <t>VAV with Reheat (System 6)</t>
  </si>
  <si>
    <t>Chilled Water</t>
  </si>
  <si>
    <t>Exterior lighting schedule</t>
  </si>
  <si>
    <t>Same as Proposed</t>
  </si>
  <si>
    <t>Gas Furnace</t>
  </si>
  <si>
    <t>Direct Expansion (DX)</t>
  </si>
  <si>
    <t>Heating- 1.25 Cooling- 1.15</t>
  </si>
  <si>
    <t>PSZ AC (System 3)</t>
  </si>
  <si>
    <t>Heating- Fixed, Cooling- Fixed</t>
  </si>
  <si>
    <t>Constant Volume</t>
  </si>
  <si>
    <t>Fixed</t>
  </si>
  <si>
    <t xml:space="preserve">Heating Capacity- 
Cooling Capacity-
</t>
  </si>
  <si>
    <t>DX Cooling Efficiency Adjustment Curve</t>
  </si>
  <si>
    <t>Default</t>
  </si>
  <si>
    <t>Heating (Furnace) Part-load Efficiency Curve</t>
  </si>
  <si>
    <t>Heating Type</t>
  </si>
  <si>
    <t>Cooling Type</t>
  </si>
  <si>
    <t>Input Based on Proposed System Size-</t>
  </si>
  <si>
    <t>Final input based on sizing Run-</t>
  </si>
  <si>
    <t>PVAV with Reheat (System 5)</t>
  </si>
  <si>
    <t>PVAV with Reheat</t>
  </si>
  <si>
    <t>Hot Water boiler with reheat</t>
  </si>
  <si>
    <t>Fixed Speed Variable Flow pump (Intermittent/CF)</t>
  </si>
  <si>
    <t>Pump Part Load Curve</t>
  </si>
  <si>
    <t>Fixed Speed Variable flow pump (Intermittent/CF)</t>
  </si>
  <si>
    <t>Variable flow, VSD</t>
  </si>
  <si>
    <t>Cooling Capacity Adjustment Curve</t>
  </si>
  <si>
    <t>Electric Heat Pump Heating Efficiency Adjustment Curve</t>
  </si>
  <si>
    <t>Electric Heat Pump Heating Capacity Adjustment Curve</t>
  </si>
  <si>
    <t>Heating- 105F Cooling- 55F</t>
  </si>
  <si>
    <t>Heating - 105F
Cooling - 55F</t>
  </si>
  <si>
    <t>Heating- 70F Cooling- 55F</t>
  </si>
  <si>
    <t>Heating-  Fixed
Cooling- Reset by outside dry-bulb temperature.</t>
  </si>
  <si>
    <t>Any Fan with VSD</t>
  </si>
  <si>
    <t>Terminal Heat Type</t>
  </si>
  <si>
    <t xml:space="preserve">Hot Water </t>
  </si>
  <si>
    <t>Terminal Heat Capacity</t>
  </si>
  <si>
    <t>Reheat Delta T</t>
  </si>
  <si>
    <t>Built-up VAV with Reheat</t>
  </si>
  <si>
    <t>Heating Capacity- 
Cooling Capacity-110,000 Btuh</t>
  </si>
  <si>
    <t>Cooling Capacity- 650,000 Btuh</t>
  </si>
  <si>
    <t>Electricity</t>
  </si>
  <si>
    <t>Boiler Capacity</t>
  </si>
  <si>
    <t>Chiller Min. Unloading Ratio</t>
  </si>
  <si>
    <t>Chiller Cooling Capacity Adjustment Curve</t>
  </si>
  <si>
    <t>Chiller Cooling Efficiency Adjustment Curve</t>
  </si>
  <si>
    <t>Chilled Water Supply Temperature</t>
  </si>
  <si>
    <t>Chilled Water ReturnTemperature</t>
  </si>
  <si>
    <t>44F</t>
  </si>
  <si>
    <t>Centrifugal chiller</t>
  </si>
  <si>
    <t>Centrifugal Chiller</t>
  </si>
  <si>
    <t>Water-cooled</t>
  </si>
  <si>
    <t>Cooling Tower Set Point Control</t>
  </si>
  <si>
    <t>70F</t>
  </si>
  <si>
    <t>Chilled-water pump- Variable Speed, Variable flow
Condenser Water-Fixed Speed</t>
  </si>
  <si>
    <t>Chilled-water pump- 22W/gpm
Condenser Water-19W/gpm</t>
  </si>
  <si>
    <t>Chiller, Condenser Pump Control Type</t>
  </si>
  <si>
    <t>Chiller, Condenser Pump Motor Power</t>
  </si>
  <si>
    <t>Chiller, Condenser Pump Motor Efficiency</t>
  </si>
  <si>
    <t>Chiller, Condenser Pump Design Flow</t>
  </si>
  <si>
    <t>Variable-flow, variable speed drive</t>
  </si>
  <si>
    <t>Variable-flow, VSD</t>
  </si>
  <si>
    <t>Hot Water</t>
  </si>
  <si>
    <t>Heating- 70F
Cooling- 55F</t>
  </si>
  <si>
    <t>PSZ, no cooling</t>
  </si>
  <si>
    <t>Electric Heat pump</t>
  </si>
  <si>
    <t>System Capacity</t>
  </si>
  <si>
    <t xml:space="preserve">Heating- 1.25 </t>
  </si>
  <si>
    <t>Heating Ventilation (System 9)</t>
  </si>
  <si>
    <t>Heating- 100F Cooling- NA</t>
  </si>
  <si>
    <t>Heating- 100F
Cooling- NA</t>
  </si>
  <si>
    <t>SHW Schedule</t>
  </si>
  <si>
    <t>106 Btuh/person</t>
  </si>
  <si>
    <t>Fixed-0.25, operable-0.22</t>
  </si>
  <si>
    <t>Fixed-0.42, Operable-0.32</t>
  </si>
  <si>
    <t>Fixed-0.36, Operable-0.46</t>
  </si>
  <si>
    <t>Fixed-0.26, Operable-0.42</t>
  </si>
  <si>
    <t>Fixed-0.20, Operable-0.18</t>
  </si>
  <si>
    <t>Fixed-0.47, Operable-0.35</t>
  </si>
  <si>
    <t>Infiltration rate (Work in Progress)</t>
  </si>
  <si>
    <t>Infiltration(Work in Progress)</t>
  </si>
  <si>
    <t>Exterior LPD</t>
  </si>
  <si>
    <t>Exterior lighting control</t>
  </si>
  <si>
    <t>Parking Lot</t>
  </si>
  <si>
    <t>Sidewalk</t>
  </si>
  <si>
    <t>Building Entrance</t>
  </si>
  <si>
    <t>Hardscape Ornamental Light</t>
  </si>
  <si>
    <t>Building Façade</t>
  </si>
  <si>
    <t>Signage</t>
  </si>
  <si>
    <t xml:space="preserve">Driveway- </t>
  </si>
  <si>
    <t>Area</t>
  </si>
  <si>
    <t>Dimensions</t>
  </si>
  <si>
    <t>Perimeter</t>
  </si>
  <si>
    <t>a W/ft2</t>
  </si>
  <si>
    <t>b W/ft</t>
  </si>
  <si>
    <t>c W</t>
  </si>
  <si>
    <t>General hardscape type</t>
  </si>
  <si>
    <t>Total W</t>
  </si>
  <si>
    <t>180x56</t>
  </si>
  <si>
    <t>20x30</t>
  </si>
  <si>
    <t>2(6x30)</t>
  </si>
  <si>
    <t>1 door</t>
  </si>
  <si>
    <t>90 W/door</t>
  </si>
  <si>
    <t>Exterior Light LPD Calculation (Lighting Zone 3)</t>
  </si>
  <si>
    <t>W</t>
  </si>
  <si>
    <t>Baseline</t>
  </si>
  <si>
    <t>Driveway- 1115 W</t>
  </si>
  <si>
    <t>Parking Lot- 6566 W</t>
  </si>
  <si>
    <t>Sidewalk- 977 W</t>
  </si>
  <si>
    <t>Building Entrance- 90 W</t>
  </si>
  <si>
    <t>Hardscape Ornamental Light- 2 W</t>
  </si>
  <si>
    <t>Building Façade- 9352.75 W</t>
  </si>
  <si>
    <t>Signage- 80 W</t>
  </si>
  <si>
    <t>1184 W</t>
  </si>
  <si>
    <t>7725.2 W</t>
  </si>
  <si>
    <t>1018.4 W</t>
  </si>
  <si>
    <t>90 W</t>
  </si>
  <si>
    <t>2 W</t>
  </si>
  <si>
    <t>13093.85 W</t>
  </si>
  <si>
    <t>92 W</t>
  </si>
  <si>
    <t>23205.45 W</t>
  </si>
  <si>
    <t>Main Entry  (Gen. Lighting)- 0.5 W/ft2
Waiting Area (Gen. Lighting)- 0.75 W/ft2
Waiting Area (Décor. Lighting)- 0.2 W/ft2</t>
  </si>
  <si>
    <t>Daylighting</t>
  </si>
  <si>
    <t>Controlled General Lighting Power In Primary Daylit Area</t>
  </si>
  <si>
    <t>Reference Position 1</t>
  </si>
  <si>
    <t>Reference Position 2</t>
  </si>
  <si>
    <t>Window Type</t>
  </si>
  <si>
    <t>design WB</t>
  </si>
  <si>
    <t>User Model</t>
  </si>
  <si>
    <t xml:space="preserve">1.Metal Roofing (R-0)
2.Insulation entirely above deck (R-15.75)
3. Plywood (1/2 in.) - R-0.63
4. Metal Deck - R-0
5. Air Layer (4 in. or more) - R-0.92
</t>
  </si>
  <si>
    <t>Heating-  Fixed
Cooling- Reset by demand.</t>
  </si>
  <si>
    <t>Chiller Capacity (tons)</t>
  </si>
  <si>
    <t>autosize (report value)</t>
  </si>
  <si>
    <t>Chiller Oversizing Factor</t>
  </si>
  <si>
    <t>0.49 W/cfm</t>
  </si>
  <si>
    <t>Motor Horsepower</t>
  </si>
  <si>
    <t>N/A</t>
  </si>
  <si>
    <t>Run08</t>
  </si>
  <si>
    <t>Daylit Area (calculated value)</t>
  </si>
  <si>
    <t>Run9</t>
  </si>
  <si>
    <t>0.495 cfm/ft2</t>
  </si>
  <si>
    <t>3 W/ft2</t>
  </si>
  <si>
    <t>50 ft2/person</t>
  </si>
  <si>
    <t>2 W/ft2</t>
  </si>
  <si>
    <t>1 cfm/ft2</t>
  </si>
  <si>
    <t>0.75 cfm/ft2</t>
  </si>
  <si>
    <t>System Oversizing Factor</t>
  </si>
  <si>
    <t>Heating Capacity
Cooling Capacity</t>
  </si>
  <si>
    <t>PSZ</t>
  </si>
  <si>
    <t>Packaged Single Zone</t>
  </si>
  <si>
    <t>Cooling- 1.15</t>
  </si>
  <si>
    <t>Yes - Integrated</t>
  </si>
  <si>
    <t xml:space="preserve"> </t>
  </si>
  <si>
    <t>Differential Dry-Bulb</t>
  </si>
  <si>
    <t>Constant-speed if load&lt;= 5tons; variable-speed if &gt; 5tons</t>
  </si>
  <si>
    <t>Input Based on 50% of Proposed System Size-</t>
  </si>
  <si>
    <t>n/a</t>
  </si>
  <si>
    <t>COP=3.8</t>
  </si>
  <si>
    <t>COP=4</t>
  </si>
  <si>
    <t>Heating-n/a Cooling- 1.15</t>
  </si>
  <si>
    <t>Heating- n/a, Cooling- Reset by OA</t>
  </si>
  <si>
    <t>Heating- n/a, Cooling- Reset by Demand</t>
  </si>
  <si>
    <t>Heating- Fixed, Cooling- Reset by Demand</t>
  </si>
  <si>
    <t>Fixed Dry-Bulb</t>
  </si>
  <si>
    <t>0.60 W/cfm</t>
  </si>
  <si>
    <t>Fan Brake Horsepower</t>
  </si>
  <si>
    <t>11 bhp</t>
  </si>
  <si>
    <t>Cubic: coefficients 0.025, 0.57, 0.12, 0.285</t>
  </si>
  <si>
    <t>See Table 27 of ACM Reference Manual</t>
  </si>
  <si>
    <t xml:space="preserve">Energy Factor </t>
  </si>
  <si>
    <t>CRAH Unit (System 10)</t>
  </si>
  <si>
    <t>Cooling- 60F</t>
  </si>
  <si>
    <t>Heating-  none
Cooling- Reset by "Airflow First" reset sequence - reset airflow to min, then reset SAT</t>
  </si>
  <si>
    <t>Heating- none
Cooling- 55F</t>
  </si>
  <si>
    <t>64F</t>
  </si>
  <si>
    <t>Open Tower axial with variable-speed fan</t>
  </si>
  <si>
    <t>From ACM Reference Manual based on Table 27</t>
  </si>
  <si>
    <t>Chiller- 1.2 gpm/ton
Condenser-2.4 gpm/ton</t>
  </si>
  <si>
    <t>Run14</t>
  </si>
  <si>
    <t>Yes - integrated if load over 54 kBtu/h; partially integrated if over 45 kBtu/h</t>
  </si>
  <si>
    <t>Differential dry-bulb</t>
  </si>
  <si>
    <t>Fan Power - 0.365W/cfm</t>
  </si>
  <si>
    <t>CRAC Unit</t>
  </si>
  <si>
    <t>11 bhp (since 11&gt; 0.95% of 10)</t>
  </si>
  <si>
    <t>Hotel</t>
  </si>
  <si>
    <t>CZ-12</t>
  </si>
  <si>
    <t>FPFC</t>
  </si>
  <si>
    <t>Chilled water</t>
  </si>
  <si>
    <t>Chiler COP=5.8</t>
  </si>
  <si>
    <t>Chiller COP=5.8</t>
  </si>
  <si>
    <t>Heating - NA
Cooling - NA</t>
  </si>
  <si>
    <t>Water-side economizer: eff=60%, non-integrated</t>
  </si>
  <si>
    <t>50F</t>
  </si>
  <si>
    <t>Terminal Unit Fan Power</t>
  </si>
  <si>
    <t>0.25 W/cfm</t>
  </si>
  <si>
    <t>Based on load calc with oversizing factor of 1.25</t>
  </si>
  <si>
    <t>Chiller COP according to system size and Table 110.2-D</t>
  </si>
  <si>
    <t>Heating- 1.25</t>
  </si>
  <si>
    <t>Based on capacity and 110.2</t>
  </si>
  <si>
    <t>default</t>
  </si>
  <si>
    <t>19 W/gpm HHW</t>
  </si>
  <si>
    <t>16 W/gpm HHW</t>
  </si>
  <si>
    <t>Run22 - Hotel with FPFC</t>
  </si>
  <si>
    <t>Run21 - Warehouse with Heating and Vent Only</t>
  </si>
  <si>
    <t>Run19 - VAV reheat system with CRAC Unit</t>
  </si>
  <si>
    <t>Run20 - Large Office Building with CRAH</t>
  </si>
  <si>
    <t>Run23 - Medium Office with Window Alteration</t>
  </si>
  <si>
    <t>Wood-Framed Wall</t>
  </si>
  <si>
    <t>Wood-Framed Wall with R-11</t>
  </si>
  <si>
    <t>fixed</t>
  </si>
  <si>
    <t>South-0.4 (new); N,E,W-0.55 (existing)</t>
  </si>
  <si>
    <t>South-0.33 (new); N,E,W-0.56 (existing)</t>
  </si>
  <si>
    <t>South-0.5 (new); N,E,W-0.6 (existing)</t>
  </si>
  <si>
    <t>South-0.47 (new); N,E,W-0.55 (existing)</t>
  </si>
  <si>
    <t>South-0.31 (new); N,E,W-0.56 (existing)</t>
  </si>
  <si>
    <t>South-0.42 (new); N,E,W-0.6 (existing)</t>
  </si>
  <si>
    <t>North-50%</t>
  </si>
  <si>
    <t>South-50%</t>
  </si>
  <si>
    <t>East-40%</t>
  </si>
  <si>
    <t>West-40%</t>
  </si>
  <si>
    <t>COP=2.8</t>
  </si>
  <si>
    <t>Same as proposed</t>
  </si>
  <si>
    <t>Heating - 105
Cooling - 55</t>
  </si>
  <si>
    <t>Fixed Dry-bulb 70F</t>
  </si>
  <si>
    <t>All HVAC inputs have baseline same as proposed.</t>
  </si>
  <si>
    <t>Metal Building Roof</t>
  </si>
  <si>
    <t xml:space="preserve">Main Entry (Gen. Lighting)- 0.6 W/ft2
Waiting Area (Gen. Lighting)- 0.8 W/ft2
Waiting Area (Décor. Lighting)- 0.2 W/ft2
</t>
  </si>
  <si>
    <t>Main Entry (Gen. Lighting)- 0.8 W/ft2
Main Entry (Task Lighting)- 0.1 W/ft2
Waiting Area (Gen. Lighting)- 0.6 W/ft2
Waiting Area (Décor. Lighting)- 1.2 W/ft2
Waiting Area (Floor Display Lighting) - 0.1 W/ft2</t>
  </si>
  <si>
    <t>Main Entry (Gen. Lighting)- 0.8 W/ft2
Main Entry (Task Lighting)- 0.1 W/ft2
Waiting Area (Gen. Lighting)- 0.6 W/ft2
Waiting Area (Décor. Lighting)- 0.5 W/ft2
Waiting Area (Floor Display Lighting) - 0.1 W/ft2</t>
  </si>
  <si>
    <t>Front Retail (General) - 1.5 W/ft2
Front Retail (task and floor display) - 0.75 W/ft2
Task and floor display area - 50% of space area closest to window</t>
  </si>
  <si>
    <t>Front Retail (General) - 1.6 W/ft2
Front Retail (task and floor display) - 0.75 W/ft2
Task and floor display area - 50% of space area closest to window</t>
  </si>
  <si>
    <t>Illuminance Setpoint</t>
  </si>
  <si>
    <t xml:space="preserve">Packaged Single Zone </t>
  </si>
  <si>
    <t>COP-6.2</t>
  </si>
  <si>
    <t>EER-11, SEER-14</t>
  </si>
  <si>
    <t>integrated</t>
  </si>
  <si>
    <t>none</t>
  </si>
  <si>
    <t>70F high limit</t>
  </si>
  <si>
    <t>integrated if load&gt;5 ton; none if not</t>
  </si>
  <si>
    <t>Centrigfugal Chiller</t>
  </si>
  <si>
    <t>same as building central plant</t>
  </si>
  <si>
    <t>2 (for building)</t>
  </si>
  <si>
    <t>Heating- None Cooling- 60F</t>
  </si>
  <si>
    <t>Heating-  n/a
Cooling- Reset by demand, airflow-first sequence.</t>
  </si>
  <si>
    <r>
      <t xml:space="preserve">Pump </t>
    </r>
    <r>
      <rPr>
        <strike/>
        <sz val="10"/>
        <rFont val="Calibri"/>
        <family val="2"/>
        <scheme val="minor"/>
      </rPr>
      <t>Motor</t>
    </r>
    <r>
      <rPr>
        <sz val="10"/>
        <rFont val="Calibri"/>
        <family val="2"/>
        <scheme val="minor"/>
      </rPr>
      <t xml:space="preserve"> Power</t>
    </r>
  </si>
  <si>
    <r>
      <t xml:space="preserve">Total- </t>
    </r>
    <r>
      <rPr>
        <b/>
        <sz val="10"/>
        <rFont val="Calibri"/>
        <family val="2"/>
        <scheme val="minor"/>
      </rPr>
      <t>18182.75 W</t>
    </r>
  </si>
  <si>
    <t>Not part of Test</t>
  </si>
  <si>
    <t>Not part of Test Case</t>
  </si>
  <si>
    <t>From ACM Table 27</t>
  </si>
  <si>
    <t>Screw</t>
  </si>
  <si>
    <t>Based on size - Centrifugal if &gt;300 tons</t>
  </si>
  <si>
    <t>Based on cooling capacity</t>
  </si>
  <si>
    <t>Electric</t>
  </si>
  <si>
    <t>COP=5.8</t>
  </si>
  <si>
    <t>COP=5.8 if greater than min eff in 110.2; otherwise none</t>
  </si>
  <si>
    <t>Based on type - 15% for centrifugal</t>
  </si>
  <si>
    <t>Chiller Part-Load Efficiency (IPLV)</t>
  </si>
  <si>
    <t>Based on system capacity and Table in 110.2</t>
  </si>
  <si>
    <t>autosize x 1.15</t>
  </si>
  <si>
    <t>Path A or Path B curve from Appendix 5.7 based on system size</t>
  </si>
  <si>
    <t>Based on system size and Table 110.2-D</t>
  </si>
  <si>
    <t>Based on system type (0.15 for centrifugal)</t>
  </si>
  <si>
    <t>not a user input</t>
  </si>
  <si>
    <t>not  a user input</t>
  </si>
  <si>
    <t>50 gpm/hp</t>
  </si>
  <si>
    <t>60 gpm/hp</t>
  </si>
  <si>
    <t>wet-bulb reset</t>
  </si>
  <si>
    <t>Fixed at design dry-bulb</t>
  </si>
  <si>
    <t>Based on Table 27 in ACM and Standard Design hp</t>
  </si>
  <si>
    <t>CHW-variable-speed
CW = constant-speed</t>
  </si>
  <si>
    <t xml:space="preserve">CHW=20 W/gpm x 2.0 gpm/ton CW 19 W/gpm x 2.4 gpm/ton
</t>
  </si>
  <si>
    <t>CHW=X W/gpm based on load, 1.2 gpm/ton
CW = 19 W/gpm</t>
  </si>
  <si>
    <t xml:space="preserve">CHW: head=40 ft + 0.03xtons, 70% pump eff
CW: head=54 ft, 70% pump eff
HHW: 19 W/gpm </t>
  </si>
  <si>
    <t xml:space="preserve">CHW: 20 W/gpm
CW: 17 W/gpm
HHW: 16 W/gpm </t>
  </si>
  <si>
    <t>165F</t>
  </si>
  <si>
    <t>135F</t>
  </si>
  <si>
    <t>Static pressure = f(cfm, # stories)</t>
  </si>
  <si>
    <t>Based on ACM Table 27</t>
  </si>
  <si>
    <t>COP=6.6</t>
  </si>
  <si>
    <t>IPLV=0.45 kW/ton</t>
  </si>
  <si>
    <t>Based on capacity and type, Table 110.2-D</t>
  </si>
  <si>
    <t>Not a User Input</t>
  </si>
  <si>
    <t>42F</t>
  </si>
  <si>
    <t>54F</t>
  </si>
  <si>
    <t>two-speed</t>
  </si>
  <si>
    <t>variable-speed</t>
  </si>
  <si>
    <t>44 gpm/hp</t>
  </si>
  <si>
    <t>Chiller- 2.0 gpm/ton
Condenser- 2.4 gpm/ton</t>
  </si>
  <si>
    <t xml:space="preserve">
Cooling - 55F</t>
  </si>
  <si>
    <t>Heating-70F
Cooling - 55F</t>
  </si>
  <si>
    <t>Sized on load with 1.25 oversizing factor</t>
  </si>
  <si>
    <t>30F</t>
  </si>
  <si>
    <t>Based on load, but limited to max 40F</t>
  </si>
  <si>
    <t>autosize x 1.25</t>
  </si>
  <si>
    <t>From App 5.4A</t>
  </si>
  <si>
    <t>0.5 gph/person</t>
  </si>
  <si>
    <t>500 W</t>
  </si>
  <si>
    <t>600 W</t>
  </si>
  <si>
    <t>Controlled General Lighting Power In Secondary Daylit Area</t>
  </si>
  <si>
    <t>Controlled General Lighting Power In Skylit Daylit Area</t>
  </si>
  <si>
    <t xml:space="preserve">Check Only for </t>
  </si>
  <si>
    <t xml:space="preserve">Point of Sale: General Lighting LPD x 717 ft2
</t>
  </si>
  <si>
    <t>Point of Sale: General Lighting LPD x 717 ft2</t>
  </si>
  <si>
    <t>Core Retail: General Lighting LPD x 1024ft2</t>
  </si>
  <si>
    <t>1500 W</t>
  </si>
  <si>
    <t>Point of Sale: Primary-at edge of PDZ, at midpoint of zone
Core Retail: Primary-Under Skylight</t>
  </si>
  <si>
    <t>Point of Sale: 5 feet from S window and 10 feet from east window
Core Retail: Primary-Under Skylight, at edge of skylight</t>
  </si>
  <si>
    <t>Point of Sale: 12 feet from S window and 10 feet from east window
Core Retail: none</t>
  </si>
  <si>
    <t>Point of Sale: Primary-at interior edge of SDZ, at midpoint of zone
Core Retail: none</t>
  </si>
  <si>
    <t>Point of Sale: Primary-at interior edge of PDZ, at midpoint of zone
Core Retail: Primary-Under Skylight</t>
  </si>
  <si>
    <t>Calculated by software to prevent overlapping daylit areas from skylights; final number should be 2.5% to 5% SRR.</t>
  </si>
  <si>
    <t>Continuous Dimming</t>
  </si>
  <si>
    <t>Daylight Control Type in Primary Daylit Area</t>
  </si>
  <si>
    <t>Daylight Control Type in Skylit Area</t>
  </si>
  <si>
    <t>Daylight Control Type in Secondary Daylit Area</t>
  </si>
  <si>
    <t>Continuous + Off</t>
  </si>
  <si>
    <t>Based on System Capacity and Type, Table 110.2-D</t>
  </si>
  <si>
    <t>Based on System Capacity and 110.2</t>
  </si>
  <si>
    <t>User=250 tons</t>
  </si>
  <si>
    <t>250 tons, except if there are excessive UMLH, then prompt user to resize</t>
  </si>
  <si>
    <t>Based on system capacity and Table 110.-2D</t>
  </si>
  <si>
    <t>6 bhp</t>
  </si>
  <si>
    <t>10 MHP</t>
  </si>
  <si>
    <t>Use Max (6, 95% of next smaller motor size) = 7.125</t>
  </si>
  <si>
    <t>fan coil= 0.25 W/cfm</t>
  </si>
  <si>
    <t>0.35 W/cfm</t>
  </si>
  <si>
    <t>VSD with Static Pressure Reset</t>
  </si>
  <si>
    <t>IPLV=0.39 kW/ton</t>
  </si>
  <si>
    <t>Differential Dry-bulb</t>
  </si>
  <si>
    <t>Static Pressure=f(cfm,#stories)</t>
  </si>
  <si>
    <t>not tested</t>
  </si>
  <si>
    <t>950 lux</t>
  </si>
  <si>
    <t>950 lux in Primary Daylit Zone
3800 lux in Secondary Daylit Zone</t>
  </si>
  <si>
    <t xml:space="preserve">Office - 400 lux (Ref. P 1,
1600 lux (Ref. P-2)
</t>
  </si>
  <si>
    <t>550 W</t>
  </si>
  <si>
    <t>437 W (Primary Daylit Area= 582.4 sft)</t>
  </si>
  <si>
    <t>300 W</t>
  </si>
  <si>
    <t>350 W (Secondary Daylit Area= 465.34 sft)</t>
  </si>
  <si>
    <t>Office - 5 ft from exterior wall; midpoint of space</t>
  </si>
  <si>
    <t xml:space="preserve">Office - 5 ft from exterior wall; midpoint of space; </t>
  </si>
  <si>
    <t>Office - 8 ft from exterior wall; midpoint of corner window on west façade</t>
  </si>
  <si>
    <t>Office - 16 ft from exterior wall; midpoint of corner window on west façade</t>
  </si>
  <si>
    <t xml:space="preserve">Office - 400 lux 
</t>
  </si>
  <si>
    <t>Wood-Framed and Other Roof</t>
  </si>
  <si>
    <t xml:space="preserve">1.Asphalt roll roofing - 1/4 in. (R-0.15)
2.Hardboard - HDF - 50 lb/ft3 - 3/4 in. (R-1.03)
3. Polyisocyanurate - aged - unfaced - 3 in. (R-18.18)
</t>
  </si>
  <si>
    <t xml:space="preserve">1.Asphalt roll roofing - 1/4 in. (R-0.15)
2.Hardboard - HDF - 50 lb/ft3 - 3/4 in. (R-1.03)
3. Polyisocyanurate - aged - unfaced - 2 in. (R-18.18)
</t>
  </si>
  <si>
    <t xml:space="preserve">1.Metal Roofing (R-0)
2.Expanded Polystyrene - EPS - 2 2/5 in. (R-10.0)
3. Plywood (1/2 in.) - R-0.63
4. Metal Deck - R-0
5. Air Layer (4 in. or more) - R-0.92
</t>
  </si>
  <si>
    <t>Office (250 square feet in floor area or less)</t>
  </si>
  <si>
    <t>Retail Merchandise Sales, Wholesale Showroom</t>
  </si>
  <si>
    <t>Medical and Clinical Care</t>
  </si>
  <si>
    <t>Convention, Conference, Multipurpose and Meeting Center Areas</t>
  </si>
  <si>
    <t>Corridors, Restrooms, Stairs, and Support Areas</t>
  </si>
  <si>
    <t>Lobby, Main Entry</t>
  </si>
  <si>
    <t>PSZ HP</t>
  </si>
  <si>
    <t>Heat Pump</t>
  </si>
  <si>
    <t>EER-11.5</t>
  </si>
  <si>
    <t>COP-3.6</t>
  </si>
  <si>
    <t>Medium Office, North-facing zone on second floor is a Computer Room</t>
  </si>
  <si>
    <t>Large Office (Core Zones on bottom two floors are a data center)</t>
  </si>
  <si>
    <t>Office: 0.9 W/ft2</t>
  </si>
  <si>
    <t>Computer Room: 25 W/ft2</t>
  </si>
  <si>
    <t>Office:1.34 W/ft2</t>
  </si>
  <si>
    <t>Office: 1.34 W/ft2</t>
  </si>
  <si>
    <t>Computer Room:</t>
  </si>
  <si>
    <t>25 W/ft2</t>
  </si>
  <si>
    <t xml:space="preserve">1. Roof Gravel - 1/2 in.  R - 0.10
2. Expanded Polystyrene - EPS - 3 1/2 in. R - 14.58
3. Plywood (1/2 in.)   R - 0.63
4. Metal Deck    R - 0.00
5. Metal Framing   R - 0.00
6. Air Layer (4 in. or more)  R - 0.92
</t>
  </si>
  <si>
    <t xml:space="preserve">1. Roof Gravel - 1/2 in. R - 0.10
2. Expanded Polystyrene - EPS - 3 1/2 in. R - 14.58
3. Plywood (1/2 in.)   R - 0.63
4. Metal Deck    R - 0.00
5. Metal Framing   R - 0.00
6. Air Layer (4 in. or more)  R - 0.92
</t>
  </si>
  <si>
    <t>1.Metal Standing Seam - 1/16 in.  R - 0.00
2. Expanded Polystyrene - EPS - 3 1/2 in. R - 14.58
3. Metal Framing   R - 0.00</t>
  </si>
  <si>
    <t>1. Stucco 7/8"  (R-0.18)
2. Building Paper (R-0.06)
3. Continuous Insulation (R-)
4. Metal Wall Framing - 16 or 24 in. OC (R-0.65)
5.Gypsum Board - 1/2 in. (R-0.45)</t>
  </si>
  <si>
    <t>1. Stucco 7/8"
2. Building Paper (R-0.06)
3. Continuous Insulation (R-)
4. Metal Wall Framing, 16 or 24 in. OC (R-0.65)
5. Gypsum Board - 1/2 in. (R-0.45)</t>
  </si>
  <si>
    <t>1. Stucco 7/8"
2. Building Paper (R-0.06)
3. Expanded Polystyrene - EPS - 3 1/3 in. (R-14)
4. Metal Wall Framing - 16 or 24 in. OC (R-0.65)
5.Gypsum Board - 1/2 in. (R-0.45)</t>
  </si>
  <si>
    <t>1. Stucco 7/8"
2. Building Paper (R-0.06)
3. Expanded Polystyrene - EPS - 2 2/5 in. (R-10)
4. Metal Wall Framing - 16 or 24 in. OC (R-0.65)
5. Gypsum Board - 1/2 in. (R-0.45)</t>
  </si>
  <si>
    <t>1. Stucco 7/8"
2. Building Paper (R-0.06)
3. Expanded Polystyrene - EPS - 1 3/4 in. (R-7.29)
4. Metal Wall Framing - 16 or 24 in. OC (R-0.65)
5.Gypsum Board - 1/2 in. (R-0.45)</t>
  </si>
  <si>
    <t>1. Stucco 7/8"
2. Building Paper (R-0.06)
3. Continuous Insulation (R-5)
4. Metal Wall Framing - 16 or 24 in. OC (R-0.65)
5. 1/2" Gypsum Board (R-0.45)</t>
  </si>
  <si>
    <r>
      <t xml:space="preserve">1. Stucco 7/8" (R-0.18)
2. Building Paper - 1/16 in. (R-0.06)
3. </t>
    </r>
    <r>
      <rPr>
        <b/>
        <i/>
        <sz val="10"/>
        <rFont val="Calibri"/>
        <family val="2"/>
        <scheme val="minor"/>
      </rPr>
      <t xml:space="preserve">Insulation/Framing Layer </t>
    </r>
    <r>
      <rPr>
        <sz val="10"/>
        <rFont val="Calibri"/>
        <family val="2"/>
        <scheme val="minor"/>
      </rPr>
      <t>(R-15, 2x4)
4. Gypsum Board - 1/2 in. (R-0.45)</t>
    </r>
  </si>
  <si>
    <r>
      <t xml:space="preserve">1. Stucco 7/8" (R-0.18)
2. Building Paper - 1/16 in. (R-0.06)
3. </t>
    </r>
    <r>
      <rPr>
        <b/>
        <i/>
        <sz val="10"/>
        <rFont val="Calibri"/>
        <family val="2"/>
        <scheme val="minor"/>
      </rPr>
      <t xml:space="preserve">Insulation/Framing Layer </t>
    </r>
    <r>
      <rPr>
        <sz val="10"/>
        <rFont val="Calibri"/>
        <family val="2"/>
        <scheme val="minor"/>
      </rPr>
      <t>(R-15, 2x4)
4.Gypsum Board - 1/2 in. (R-0.45)</t>
    </r>
  </si>
  <si>
    <t>1. Stucco 7/8" (R-0.18)
2. Building Paper - 1/16 in. (R-0.06)
3. Expanded Polystyrene - EPS - 1 7/8 in. (R-8)
4. Metal Wall Framing - 16 or 24 in. OC (R-0.65)
5. Gypsum Board - 1/2 in. (R-0.45)</t>
  </si>
  <si>
    <t>1. Expanded Polystyrene - EPS - 5 2/5 in. (R-21.69)
2. Plywood - 5/8 in. (R-0.78)
3. Carpet with pad (R-1.34)</t>
  </si>
  <si>
    <t>1.Metal Standing Seam - 1/16 in.  R - 0.00
2. Expanded Polystyrene - EPS - 5 19/20 in. R - 24.79
3. Metal Framing   R - 0.00</t>
  </si>
  <si>
    <t>1.Metal Standing Seam - 1/16 in.  R - 0.00
2. Expanded Polystyrene - EPS - 1 1/2 in. R - 6.25
3. Expanded Polystyrene - EPS - 1 1/2 in. R - 6.25
4. Metal Framing   R - 0.00</t>
  </si>
  <si>
    <t>1. Polyisocyanurate - aged - facers - 1 1/2 in. (R-15)
2. Concrete - 80 lb/ft3 - 4 in. (R-1.09)
3. Metal Deck (R-0)
4. 5/8" Wood Sheathing (R-0.65)
5. Carpet and pad - 3/4 in. (R-1.30)</t>
  </si>
  <si>
    <t>1. Expanded Polystyrene - EPS - 5 2/5 in. (R-21.69)
2. Plywood - 5/8 in. (R-0.78)
3. Carpet and pad - 3/4 in. (R-1.30)</t>
  </si>
  <si>
    <t>1. Polyisocyanurate - aged - facers - 1 1/2 in. (R-15)
2. Concrete - 80 lb/ft3 - 4 in. (R-1.09)
3. Metal Deck (R-0)
4. OSB - Oriented Strand Board - 5/8 in. (R-0.82)
5. Carpet and pad - 3/4 in. (R-1.30)</t>
  </si>
  <si>
    <t>1.Polyisocyanurate - aged - facers - 1 1/2 in. (R-15)
2. Concrete - 80 lb/ft3 - 4 in. (R-1.09)
3. Metal Deck (R-0)
4. OSB - Oriented Strand Board - 5/8 in. (R-0.82)
5. Carpet and pad - 3/4 in. (R-1.30)</t>
  </si>
  <si>
    <t>Office  (Greater than 250 square feet in floor area)</t>
  </si>
  <si>
    <t>Metal Deck - R-0.0
Expanded Polystyrene - EPS - 3 1/2 in. (R-14.58)</t>
  </si>
  <si>
    <t>Metal Deck - R-0.0
Expanded Polystyrene - EPS - 2 3/4in.. (R-11.44)</t>
  </si>
  <si>
    <t>Not Part of Test Case</t>
  </si>
  <si>
    <t>User model</t>
  </si>
  <si>
    <t>Comp Room</t>
  </si>
  <si>
    <t>Key:</t>
  </si>
  <si>
    <t>Small Office General Prototype</t>
  </si>
  <si>
    <t>Office (Greater than 250 square feet in floor area)</t>
  </si>
  <si>
    <t>0.8 (Int LPD reg.)</t>
  </si>
  <si>
    <t>ext air film</t>
  </si>
  <si>
    <t>Int air film</t>
  </si>
  <si>
    <t>Overall Uval</t>
  </si>
  <si>
    <t>Metal Framed</t>
  </si>
  <si>
    <t>CZ-6 Standard Design "Fixed Window"
U-0.26</t>
  </si>
  <si>
    <t>CZ-6 Standard Design "Fixed Window"
SHGC-0.25</t>
  </si>
  <si>
    <t>CZ-6 Standard Design "Fixed Window"
VT-0.42</t>
  </si>
  <si>
    <t>Integrated</t>
  </si>
  <si>
    <t>Run0X - NOT IN ACM</t>
  </si>
  <si>
    <t>Roof</t>
  </si>
  <si>
    <t>Ext-wall</t>
  </si>
  <si>
    <t>24.4% for South and 
19.8% for the other three orientations</t>
  </si>
  <si>
    <t>Ext-flr</t>
  </si>
  <si>
    <t>Exterior Floor: Ground Floor - NA
Exterior Floor: Soffit - 0.070</t>
  </si>
  <si>
    <t>Run-04</t>
  </si>
  <si>
    <t>AssemblyOccupancy</t>
  </si>
  <si>
    <t>AssemblyReceptacle</t>
  </si>
  <si>
    <t>AssemblyLights</t>
  </si>
  <si>
    <t>Common Areas: Hotel Function Area
Guest Rooms: Hotel/Motel Guest Room</t>
  </si>
  <si>
    <t>Common Areas: 1.50
Guest Rooms: 0.50</t>
  </si>
  <si>
    <t>Common Areas: 1.50
Guest Rooms: 0.15</t>
  </si>
  <si>
    <t>Common Areas: 0.50
Guest Rooms: 0.50</t>
  </si>
  <si>
    <t>0.70
3891.16 ft2
302.6 ft</t>
  </si>
  <si>
    <t>NONE - PROJECT FAILS MANDATORY MINIMUM PERFORMANCE CHECKS</t>
  </si>
  <si>
    <t xml:space="preserve">Exterior Floor: Ground Floor - NA
Exterior Floor: Soffit - 0.070
</t>
  </si>
  <si>
    <t>Other Floor</t>
  </si>
  <si>
    <r>
      <t xml:space="preserve">Level -1, South Perimeter Zone 
 - </t>
    </r>
    <r>
      <rPr>
        <b/>
        <sz val="10"/>
        <rFont val="Calibri"/>
        <family val="2"/>
        <scheme val="minor"/>
      </rPr>
      <t>Lobby, Main Entry</t>
    </r>
  </si>
  <si>
    <r>
      <t xml:space="preserve">Levels - 1 to 12 
East Perimeter Zone 
 - </t>
    </r>
    <r>
      <rPr>
        <b/>
        <sz val="10"/>
        <rFont val="Calibri"/>
        <family val="2"/>
        <scheme val="minor"/>
      </rPr>
      <t>Corridors, Restrooms, Stairs, and Support Areas</t>
    </r>
  </si>
  <si>
    <r>
      <t xml:space="preserve">Levels - 2 to 6
Core and South, West, North  Perimeter Zones
 - </t>
    </r>
    <r>
      <rPr>
        <b/>
        <sz val="10"/>
        <rFont val="Calibri"/>
        <family val="2"/>
        <scheme val="minor"/>
      </rPr>
      <t>Medical and Clinical Care</t>
    </r>
  </si>
  <si>
    <r>
      <t xml:space="preserve">Level - 12
Core and South, West, North  Perimeter Zones
 - </t>
    </r>
    <r>
      <rPr>
        <b/>
        <sz val="10"/>
        <rFont val="Calibri"/>
        <family val="2"/>
        <scheme val="minor"/>
      </rPr>
      <t>Convention, Conference, Multipurpose and Meeting Center Areas</t>
    </r>
  </si>
  <si>
    <r>
      <t xml:space="preserve">Level -1, 
Core and North, West  Perimeter Zones
 - </t>
    </r>
    <r>
      <rPr>
        <b/>
        <sz val="10"/>
        <rFont val="Calibri"/>
        <family val="2"/>
        <scheme val="minor"/>
      </rPr>
      <t>Retail Merchandise Sales, Wholesale Showroom</t>
    </r>
  </si>
  <si>
    <t>SRR</t>
  </si>
  <si>
    <t>Count</t>
  </si>
  <si>
    <t>Skylight (area per skylight)</t>
  </si>
  <si>
    <t>RUN 07 - 7%</t>
  </si>
  <si>
    <t>RUN 09 - 5%</t>
  </si>
  <si>
    <t>Base PrototypeTest Parameters</t>
  </si>
  <si>
    <t>Not Specified - Not Part of Test Case</t>
  </si>
  <si>
    <t>Test Instance Specification Complete</t>
  </si>
  <si>
    <t>Test Instance Specification Incomplete</t>
  </si>
  <si>
    <t>Most General parameters of prototype building.  Specific test instances to be generated based on this model.</t>
  </si>
  <si>
    <t>Updates to test instance specification have been completed</t>
  </si>
  <si>
    <t>Updates to test instance specfication in progress</t>
  </si>
  <si>
    <t>Run17 - INCOMPLETE</t>
  </si>
  <si>
    <t>OfficeLights</t>
  </si>
  <si>
    <t>OfficeHVACAvail</t>
  </si>
  <si>
    <t>Heating Capacity - default
Cooling Capacity - default</t>
  </si>
  <si>
    <t>Core Zone</t>
  </si>
  <si>
    <t>Exterior Floor: Ground Floor - NA
Exterior Floor: Soffit - 0.039</t>
  </si>
  <si>
    <t>Fixed-0.25, Operable-0.42</t>
  </si>
  <si>
    <t>Flr Ar</t>
  </si>
  <si>
    <t>Occupants/1000ft2</t>
  </si>
  <si>
    <t>tot occu</t>
  </si>
  <si>
    <t>Vent rt cfm/person</t>
  </si>
  <si>
    <t>Bot_Core</t>
  </si>
  <si>
    <t>Bot_Zn1</t>
  </si>
  <si>
    <t>Bot_Zn2</t>
  </si>
  <si>
    <t>Bot_Zn3</t>
  </si>
  <si>
    <t>Bot_Zn4</t>
  </si>
  <si>
    <t>Mid_Core</t>
  </si>
  <si>
    <t>Mid_Zn1</t>
  </si>
  <si>
    <t>Mid_Zn2</t>
  </si>
  <si>
    <t>Mid_Zn3</t>
  </si>
  <si>
    <t>Mid_Zn4</t>
  </si>
  <si>
    <t>Hi_Zn1</t>
  </si>
  <si>
    <t>Hi_Core</t>
  </si>
  <si>
    <t>Hi_Zn2</t>
  </si>
  <si>
    <t>Hi_Zn3</t>
  </si>
  <si>
    <t>Hi_Zn4</t>
  </si>
  <si>
    <t>Top_Core</t>
  </si>
  <si>
    <t>Top_Zn1</t>
  </si>
  <si>
    <t>Top_Zn2</t>
  </si>
  <si>
    <t>Top_Zn3</t>
  </si>
  <si>
    <t>Top_Zn4</t>
  </si>
  <si>
    <t>Zone</t>
  </si>
  <si>
    <t>Vent rt - cfm/ft2</t>
  </si>
  <si>
    <t>DefDsgnVentRt-cfm</t>
  </si>
  <si>
    <t>Vent Rt Cfm/ft2</t>
  </si>
  <si>
    <t>Roof:OverallUFactor</t>
  </si>
  <si>
    <t>ConsAssm:CRRCAgedRefl
ConsAssm:ExtSolAbs</t>
  </si>
  <si>
    <t>ConsAssm:CRRCAgedEmittance
ConsAssm:ExtThrmlAbs</t>
  </si>
  <si>
    <t>ExtWall:OverallUFactor</t>
  </si>
  <si>
    <t>ExtFlr:OverallUFactor</t>
  </si>
  <si>
    <t>UndgrFlr:OverallFFactor</t>
  </si>
  <si>
    <t>FenCons:FenProdType</t>
  </si>
  <si>
    <t>FenCons:UFactor</t>
  </si>
  <si>
    <t>FenCons:SHGC</t>
  </si>
  <si>
    <t>FenCons:VT</t>
  </si>
  <si>
    <t>Win:ExtShdgObj</t>
  </si>
  <si>
    <t>Spc:IntLPDReg
Spc:IntLtgSpecMthd
Spc:IntLtgSys:TailoredMthdAllowType
Spc:TMGenLPD
Spc:TMTotAllowLPD</t>
  </si>
  <si>
    <t>Spc:IntLtgRegSchRef</t>
  </si>
  <si>
    <t>Spc:SpcFunc</t>
  </si>
  <si>
    <t>Spc:OccDens</t>
  </si>
  <si>
    <t>Spc:OccSensHtRt</t>
  </si>
  <si>
    <t>Spc:OccLatHtRt</t>
  </si>
  <si>
    <t>Spc:RecptPwrDens</t>
  </si>
  <si>
    <t>Spc:OccSchRef</t>
  </si>
  <si>
    <t>Spc:RecptSchRef</t>
  </si>
  <si>
    <t>Spc:HotWtrHtgSchRef</t>
  </si>
  <si>
    <t>Spc:InfSchRef</t>
  </si>
  <si>
    <t>Relevant SDD Properties</t>
  </si>
  <si>
    <t>ConsAssm:MatRef[X]</t>
  </si>
  <si>
    <t>Fan Power</t>
  </si>
  <si>
    <t>360LDH</t>
  </si>
  <si>
    <t>Modeling Method</t>
  </si>
  <si>
    <t>Brake Horsepower</t>
  </si>
  <si>
    <t>Motor Efficiency</t>
  </si>
  <si>
    <t>CFM</t>
  </si>
  <si>
    <t>Project</t>
  </si>
  <si>
    <t>00200-OfficeSmall_CZ6_Run18</t>
  </si>
  <si>
    <t>CoreZn</t>
  </si>
  <si>
    <t>Calculated Power (Watts)</t>
  </si>
  <si>
    <t>Calculated Power (W/cfm)</t>
  </si>
  <si>
    <t>Perim1Zn</t>
  </si>
  <si>
    <t>Perim2Zn</t>
  </si>
  <si>
    <t>Perim3Zn</t>
  </si>
  <si>
    <t>Perim4Zn</t>
  </si>
  <si>
    <t>Transform</t>
  </si>
  <si>
    <t>User</t>
  </si>
  <si>
    <t>Static Pressure</t>
  </si>
  <si>
    <t>Supply Fan Static Pressure</t>
  </si>
  <si>
    <t>Supply Fan Efficiency</t>
  </si>
  <si>
    <t>Brake Horsepower Method:
Zone 1: 1.2 bhp
Zone 2: 0.8 bhp
Zone 3: 1.2 bhp
Zone 4: 0.8 bhp
Core Zone: 1.6 bhp</t>
  </si>
  <si>
    <t>Motor Nominal HP</t>
  </si>
  <si>
    <t>Run 14 - Small Office - Area Category Method, Power Adjustment Factors</t>
  </si>
  <si>
    <t>Zone 1</t>
  </si>
  <si>
    <t>Zone 2</t>
  </si>
  <si>
    <t>Zone 3</t>
  </si>
  <si>
    <t>Zone 4</t>
  </si>
  <si>
    <t>USER</t>
  </si>
  <si>
    <t>Installed Watts</t>
  </si>
  <si>
    <t>(Watts)</t>
  </si>
  <si>
    <t>PAF</t>
  </si>
  <si>
    <t>(frac)</t>
  </si>
  <si>
    <t>Control Credit</t>
  </si>
  <si>
    <t>RegLPD</t>
  </si>
  <si>
    <t>Run 12 - Medium Office - Tailored Method - Ornamental Allowance</t>
  </si>
  <si>
    <t>Core Bottom</t>
  </si>
  <si>
    <t>Waiting Area</t>
  </si>
  <si>
    <t>(W/ft2)</t>
  </si>
  <si>
    <t>(ft2)</t>
  </si>
  <si>
    <t>Tailored Allowance</t>
  </si>
  <si>
    <t>General Power</t>
  </si>
  <si>
    <t>Total Power</t>
  </si>
  <si>
    <t>Spc:FlrArea</t>
  </si>
  <si>
    <t>Spc:RegInstPwr</t>
  </si>
  <si>
    <t>Spc:PAFCtrlCred</t>
  </si>
  <si>
    <t>Spc:IntLPDReg</t>
  </si>
  <si>
    <t>PROPOSED</t>
  </si>
  <si>
    <t>BASELINE</t>
  </si>
  <si>
    <t>IntLtgSys1 Watts</t>
  </si>
  <si>
    <t>IntLtgSys2 Watts</t>
  </si>
  <si>
    <t>LPD</t>
  </si>
  <si>
    <t>SpcFunc</t>
  </si>
  <si>
    <t>GENERAL PARMS</t>
  </si>
  <si>
    <t>WT.AVE(IntLtgSys:PAF)</t>
  </si>
  <si>
    <t>Perimeter_Bot_Zn _1</t>
  </si>
  <si>
    <t>Baseline Check</t>
  </si>
  <si>
    <t>Gen Ilum</t>
  </si>
  <si>
    <t>(Lux)</t>
  </si>
  <si>
    <t>Perim</t>
  </si>
  <si>
    <t>Task Ht</t>
  </si>
  <si>
    <t>RCR</t>
  </si>
  <si>
    <t>RCRCat</t>
  </si>
  <si>
    <t>Run 13 - Medium Office - Tailored Method - Task/Ornamental Allowances</t>
  </si>
  <si>
    <t>Spc:TMGenBasePwr</t>
  </si>
  <si>
    <t>Spc:TMTotAllowPwr</t>
  </si>
  <si>
    <t>IntLtgSys3 Watts</t>
  </si>
  <si>
    <r>
      <rPr>
        <b/>
        <i/>
        <sz val="11"/>
        <color theme="1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>:Spc:IntLPDReg</t>
    </r>
  </si>
  <si>
    <t>Spc:RegBaseGenPwr</t>
  </si>
  <si>
    <t>Run 01- Small Office - Envelope</t>
  </si>
  <si>
    <t>C. Occupancy Summary Information</t>
  </si>
  <si>
    <t>Floor Area</t>
  </si>
  <si>
    <t>Installed LPD</t>
  </si>
  <si>
    <t>Lighting Control Credits</t>
  </si>
  <si>
    <t>Process Loads</t>
  </si>
  <si>
    <t>General Lighting Power</t>
  </si>
  <si>
    <t>Area Category Allowances</t>
  </si>
  <si>
    <t>Tailored Allowances</t>
  </si>
  <si>
    <t>Allowed (Baseline) Lighting Power</t>
  </si>
  <si>
    <t>Spc:ACMTotAllowPwr</t>
  </si>
  <si>
    <t>ConsAssm:CRRCAgedRefl
(ConsAssm:ExtSolAbs)</t>
  </si>
  <si>
    <t>ConsAssm:CRRCAgedEmittance
(ConsAssm:ExtThrmlAbs)</t>
  </si>
  <si>
    <t>0.85
(0.85)</t>
  </si>
  <si>
    <t xml:space="preserve"> 81% Thrml, 78% AFUE</t>
  </si>
  <si>
    <t>See model</t>
  </si>
  <si>
    <t>Heating - 70F
Cooling - 55F</t>
  </si>
  <si>
    <t xml:space="preserve">Heating- 1.25
Cooling- 1.15 </t>
  </si>
  <si>
    <t>Same as user model</t>
  </si>
  <si>
    <t xml:space="preserve">Autosized with sizing factors </t>
  </si>
  <si>
    <t>Data Center</t>
  </si>
  <si>
    <t>VAV with Reheat 
(System 6)</t>
  </si>
  <si>
    <t xml:space="preserve">Heating- NA
Cooling- 1.15 </t>
  </si>
  <si>
    <t>Building ChW plant serves data center</t>
  </si>
  <si>
    <t>Computer room system not served by HW plant</t>
  </si>
  <si>
    <t>Data center system not served by HW plant</t>
  </si>
  <si>
    <t>Heating - NA
Cooling - 60F</t>
  </si>
  <si>
    <t>Autosized with 1.25 sizing factor</t>
  </si>
  <si>
    <t>Not input</t>
  </si>
  <si>
    <t>Not Input</t>
  </si>
  <si>
    <t>CHW: Variable speed, Variable flow
CW: Fixed speed, Fixed flow</t>
  </si>
  <si>
    <t>Autosized</t>
  </si>
  <si>
    <t>44F, Load reset</t>
  </si>
  <si>
    <t>180F, Fixed</t>
  </si>
  <si>
    <t>Based on capacity, Table 110.2-D</t>
  </si>
  <si>
    <t>SKYLIGHT AREA CALCULATIONS
Warehouse Models</t>
  </si>
  <si>
    <t>Run 08 -14%</t>
  </si>
  <si>
    <t>Baseline Run 08 - 14%</t>
  </si>
  <si>
    <t>Baseline - RUN 07 - 7%</t>
  </si>
  <si>
    <t xml:space="preserve"> Baseline RUN 09 - 5%</t>
  </si>
  <si>
    <t>0800-Warehouse-CECRef.cibd</t>
  </si>
  <si>
    <t>Office: Office (Greater than 250 square feet in floor area)
Storage Areas: Commercial and Industrial storage Areas (conditioned or unconditioned)</t>
  </si>
  <si>
    <t>Office: 100 ft2/person
Storage Areas: 333.33 ft2/person</t>
  </si>
  <si>
    <t>Office: 1.5 W/ft2
Storage Areas: 0.2 W/ft2</t>
  </si>
  <si>
    <t>Office: 0.8 W/ft2
Storage Areas: 0.6 W/ft2</t>
  </si>
  <si>
    <t>Office: 0.15 cfm/ft2
Storage Areas: 0.15 cfm/ft2</t>
  </si>
  <si>
    <t>Office: EER 11.2
FineStorage Area: EER 10
BulkStorage Area: EER 10</t>
  </si>
  <si>
    <t>Brake Horsepower Method:
Office: 0.9 bhp
FineStorage Area: 0.9 bhp
BulkStorage Area: 0.9 bhp</t>
  </si>
  <si>
    <t>Office: 1 hp
FineStorage Area: 1 hp
BulkStorage Area: 1 hp</t>
  </si>
  <si>
    <t>ConstantVolume</t>
  </si>
  <si>
    <t>WoodFramingAndOtherWall</t>
  </si>
  <si>
    <t>Exterior Floor: Ground Floor: NA
Exterior Floor: Soffit: 0.070</t>
  </si>
  <si>
    <t>Exterior Floor: Ground Floor: 0.039
Exterior Floor: Soffit: 0.070</t>
  </si>
  <si>
    <t>NA (Slab-on grade)</t>
  </si>
  <si>
    <t>WoodFramingAndOtherRoof
Steep</t>
  </si>
  <si>
    <t>WoodFramingandOtherRoof
Steep</t>
  </si>
  <si>
    <t>Roof Construction Assembly Type
Slope Category</t>
  </si>
  <si>
    <t>MetalFrameWall</t>
  </si>
  <si>
    <t>Exterior Floor: Ground Floor - NA
Exterior Floor: Soffit
1. Compliance Insulation R21.39
2. Plywood - 5/8 in.
3. Carpet - 3/4 in.</t>
  </si>
  <si>
    <t>RetailReceptacle</t>
  </si>
  <si>
    <t>RetailLights</t>
  </si>
  <si>
    <t>HealthLights</t>
  </si>
  <si>
    <t>HealthReceptacle</t>
  </si>
  <si>
    <t>OfficeReceptacle</t>
  </si>
  <si>
    <t>HealthOccupancy</t>
  </si>
  <si>
    <t>OfficeOccupancy</t>
  </si>
  <si>
    <t>RetailOccupancy</t>
  </si>
  <si>
    <t>Level 1: RetailOccupancy
Level 2-6: HealthOccupancy
Level 7-11: OfficeOccupancy
Level 12: AssemblyOccupancy</t>
  </si>
  <si>
    <t>Level 1: RetailReceptacle
Level 2-6: HealthReceptacle
Level 7-11: OfficeReceptacle
Level 12: AssemblyReceptacle</t>
  </si>
  <si>
    <t>Level 1: RetailLights
Level 2-6: HealthLights
Level 7-11: OfficeLights
Level 12: AssemblyLights</t>
  </si>
  <si>
    <t>MassFloor</t>
  </si>
  <si>
    <t>FixedWindow and OperableWindow</t>
  </si>
  <si>
    <t xml:space="preserve">Roof:ConsType
</t>
  </si>
  <si>
    <t xml:space="preserve">ExtWall:ConsType
</t>
  </si>
  <si>
    <t xml:space="preserve">ExtFlr:ConsType
</t>
  </si>
  <si>
    <t>Residential and NonResidential: 0.039</t>
  </si>
  <si>
    <t>ContinuousDimming</t>
  </si>
  <si>
    <t>1. Stucco - 7/8 in.
2. Building Paper - 1/16 in.
3. Insulation/Framing Layer (Wood 16in OC, R-15, 2x4)
4. Gypsum Board - 1/2 in.</t>
  </si>
  <si>
    <t xml:space="preserve"> WoodFramingAndOtherRoofU065:
Metal Deck - 1/16 in.
Expanded Polystyrene - EPS - 3 1/2.</t>
  </si>
  <si>
    <t>MetalFrameWallU068:
1. Stucco - 7/8 in., 
2. Building Paper - 1/16 in.
3. Expanded Polystyrene - EPS - 3in.
4. Air - Metal Wall Framing - 16 or 24 in. OC
5. Gypsum Board - 1/2 in.</t>
  </si>
  <si>
    <t xml:space="preserve"> WoodFramingAndOtherRoofU075:
1. Metal Standing Seam - 1/16 in.
2. Expanded Polystyrene - EPS -3 in.</t>
  </si>
  <si>
    <t>MetalFrameWallU098:
1. Stucco - 7/8 in.
2. Expanded Polystyrene - EPS - 1 15/16 in.
3. Air - Metal Wall Framing - 16 or 24 in. OC
4. Gypsum Board - 1/2 in.</t>
  </si>
  <si>
    <r>
      <rPr>
        <strike/>
        <sz val="10"/>
        <color rgb="FFFF0000"/>
        <rFont val="Calibri"/>
        <family val="2"/>
        <scheme val="minor"/>
      </rPr>
      <t>55%</t>
    </r>
    <r>
      <rPr>
        <sz val="10"/>
        <color rgb="FFFF0000"/>
        <rFont val="Calibri"/>
        <family val="2"/>
        <scheme val="minor"/>
      </rPr>
      <t xml:space="preserve"> 96%
Zone 2 Fine Storage:
Floor Area: 12,448.8
Skylit Daylit Area: 10,730.42 ft2
Zone 3 Bulk Storage:
Floor Area: 34,496.7
Skylit Daylit Area: 34,301.96 ft2</t>
    </r>
  </si>
  <si>
    <r>
      <rPr>
        <b/>
        <strike/>
        <sz val="10"/>
        <color rgb="FFFF0000"/>
        <rFont val="Calibri"/>
        <family val="2"/>
        <scheme val="minor"/>
      </rPr>
      <t>75%</t>
    </r>
    <r>
      <rPr>
        <b/>
        <sz val="10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 xml:space="preserve">
Zone 2 Fine Storage:
Floor Area: 12,448.8
Skylit Daylit Area: 10,730.42 ft2
Zone 3 Bulk Storage:
Floor Area: 34,496.7
Skylit Daylit Area: 34,301.96 ft2</t>
    </r>
  </si>
  <si>
    <t>ThrmlZn:PriSideDayltgCtrlLtgPwr</t>
  </si>
  <si>
    <t>ThrmlZn:SecSideDayltgCtrlLtgPwr</t>
  </si>
  <si>
    <t>ThrmlZn:SkylitDayltgCtrlLtgPwr</t>
  </si>
  <si>
    <t>ThrmlZn:DayltgCtrlType</t>
  </si>
  <si>
    <t>Daylight Control Type</t>
  </si>
  <si>
    <t>All Spaces: ContinuousDimming</t>
  </si>
  <si>
    <t>Spc:PriSideDayltgIllumSetPt</t>
  </si>
  <si>
    <t>Run09 - INCOMPLETE</t>
  </si>
  <si>
    <t>Illuminance Setpoint
(Adjusted Illuminance Setpoint)</t>
  </si>
  <si>
    <t>Design Supply Air Temperature</t>
  </si>
  <si>
    <t>Heating Coil Curve(s)</t>
  </si>
  <si>
    <t>Cooling Coil Curve(s)</t>
  </si>
  <si>
    <t>CoilHtgFurnFIRRatio_fQRatio</t>
  </si>
  <si>
    <t>None (Constant Volume)</t>
  </si>
  <si>
    <t>OfficeClgSetPt</t>
  </si>
  <si>
    <t>OfficeHtgSetPt</t>
  </si>
  <si>
    <t>Infiltration Rate</t>
  </si>
  <si>
    <t>Infiltration Schedule</t>
  </si>
  <si>
    <r>
      <t>Fan</t>
    </r>
    <r>
      <rPr>
        <sz val="10"/>
        <rFont val="Calibri"/>
        <family val="2"/>
        <scheme val="minor"/>
      </rPr>
      <t xml:space="preserve"> Power Specification</t>
    </r>
  </si>
  <si>
    <t>0.0448 cfm/ft2</t>
  </si>
  <si>
    <t>Office Infiltration</t>
  </si>
  <si>
    <t>ThrmlZn:DayltgIllumRefPt1Coord[1]
ThrmlZn:DayltgIllumRefPt1Coord[2]
ThrmlZn:DayltgIllumRefPt1Coord[3]</t>
  </si>
  <si>
    <t>ThrmlZn:DayltgIllumRefPt2Coord[1]
ThrmlZn:DayltgIllumRefPt2Coord[2]
ThrmlZn:DayltgIllumRefPt2Coord[3]</t>
  </si>
  <si>
    <t>Elevator Schedule</t>
  </si>
  <si>
    <t>Exterior Floor: Ground Floor
NA
Exterior Floor: Soffit
1. Plywood -3/4in.
2. Insulation/Framing Layer (R-15, 2x4)</t>
  </si>
  <si>
    <t xml:space="preserve">Ground Floor: NA (Slab-on grade)
Soffit: Other Floor
</t>
  </si>
  <si>
    <t>Ground Floor: MassFloor 
Soffit: OtherFloor</t>
  </si>
  <si>
    <t>On/Below Grade Floor F-factor
Total Perimeter Area
Total Perimeter exposed</t>
  </si>
  <si>
    <t>Geometry</t>
  </si>
  <si>
    <t>Vintage</t>
  </si>
  <si>
    <t>New Construction</t>
  </si>
  <si>
    <t>Total Floor Area (sq feet)</t>
  </si>
  <si>
    <t>5500 (90.8 ft x 60.5 ft)</t>
  </si>
  <si>
    <t>Aspect Ratio</t>
  </si>
  <si>
    <t>Number of Floors</t>
  </si>
  <si>
    <t>Window Fraction (Window to Wall Ratio)</t>
  </si>
  <si>
    <t>Window Location</t>
  </si>
  <si>
    <t>Skylight Locations</t>
  </si>
  <si>
    <t>Thermal Zoning</t>
  </si>
  <si>
    <t>Glazing Sill Height (feet)</t>
  </si>
  <si>
    <t>Floor to floor height (feet)</t>
  </si>
  <si>
    <t>Floor to ceiling height (feet)</t>
  </si>
  <si>
    <t>Roof Dimensions</t>
  </si>
  <si>
    <t>Roof Tilt and Orientation</t>
  </si>
  <si>
    <t>Window Dimensions</t>
  </si>
  <si>
    <t>Skylight Dimensions</t>
  </si>
  <si>
    <t>Foundation Dimensions</t>
  </si>
  <si>
    <t>Infiltration Method</t>
  </si>
  <si>
    <t>Perimeter zone depth: 16.4 ft. 
Four perimeter zones, one core zone and an attic zone.
Percentages of floor area:  Perimeter 70%, Core 30%</t>
  </si>
  <si>
    <t>Based on floor area and aspect ratio</t>
  </si>
  <si>
    <t xml:space="preserve">Azimuth </t>
  </si>
  <si>
    <t>FlowExteriorWallArea</t>
  </si>
  <si>
    <t>Window Dimensions: 6.0 ft x 5.0 ft punch windows for all façades</t>
  </si>
  <si>
    <t>evenly distributed along four façades</t>
  </si>
  <si>
    <t>3
(top of the window is 8 ft high with 5 ft high glass)</t>
  </si>
  <si>
    <t>020006-OffSml- Run01</t>
  </si>
  <si>
    <t>020015-OffSml- Run02</t>
  </si>
  <si>
    <t>020006-OffSml- Run14</t>
  </si>
  <si>
    <t>33% in all orientations</t>
  </si>
  <si>
    <t>Skylight Fraction (Skylight to Roof Ratio)</t>
  </si>
  <si>
    <t>Fan Power Specification</t>
  </si>
  <si>
    <t>Spc: InfMthd</t>
  </si>
  <si>
    <t>Spc: InfSchRef</t>
  </si>
  <si>
    <t>Spc: DsgnInfRt</t>
  </si>
  <si>
    <t>South Windows- 2 feet Horizontal overhang
West Windows- 2 feet Vertical fin</t>
  </si>
  <si>
    <t>SWH type</t>
  </si>
  <si>
    <t>Fuel type</t>
  </si>
  <si>
    <t>Water temperature setpoint Schedule</t>
  </si>
  <si>
    <t>Water temperature setpoint</t>
  </si>
  <si>
    <t>Water Heater Max Capacity (Btuh)</t>
  </si>
  <si>
    <t>Tank Volume (gal)</t>
  </si>
  <si>
    <t>Performance Curve</t>
  </si>
  <si>
    <t>FluidSys:TempCtrl</t>
  </si>
  <si>
    <t>FluidSys:FixedSupTemp</t>
  </si>
  <si>
    <t>Availability Schedule</t>
  </si>
  <si>
    <t>FluidSys:AvailSchRef</t>
  </si>
  <si>
    <t>WtrHtr:HIR_fPLRCrvRef</t>
  </si>
  <si>
    <t>WtrHtr:StbyLoss</t>
  </si>
  <si>
    <t>Standby Loss (Btuh)</t>
  </si>
  <si>
    <t>WtrHtr:CapRtd</t>
  </si>
  <si>
    <t>WtrHtr:Type</t>
  </si>
  <si>
    <t>WtrHtr:FuelSrc</t>
  </si>
  <si>
    <t>WtrHtr:ThrmlEff</t>
  </si>
  <si>
    <t>WtrHtr:EF</t>
  </si>
  <si>
    <t>WtrHtr:StorCap</t>
  </si>
  <si>
    <t>Spc:HotWtrHtgRt</t>
  </si>
  <si>
    <t>Average total - 10.9%
South - 3.1%
East - 11.4%
West - 15.2%
North - 4%</t>
  </si>
  <si>
    <t>Total - 0.7%
South - 0%
East - 0%
North - 0.76%
West - 0.29%</t>
  </si>
  <si>
    <t>Bldg:CondWWR
Bldg:SouthCondWWR
Bldg:EastCondWWR
Bldg:NorthCondWWR
Bldg:WestCondWWR</t>
  </si>
  <si>
    <r>
      <t xml:space="preserve">Total: 14%
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/>
    </r>
  </si>
  <si>
    <t>Zone-2_Fine Storage - 2176 Ft2
(136 skylights @16 Ft2)
Zone-3_Bulk Storage - 4800 Ft2 
(300 skylights @16 Ft2)</t>
  </si>
  <si>
    <t xml:space="preserve">Total: 14%
</t>
  </si>
  <si>
    <t xml:space="preserve">Total: 5%
</t>
  </si>
  <si>
    <t>Zone-2_Fine Storage - 772 Ft2
(136 skylights @5.68 Ft2)
Zone-3_Bulk Storage - 1702 Ft2 
(300 skylights @5.68 Ft2)</t>
  </si>
  <si>
    <t>Medium Office General Prototype</t>
  </si>
  <si>
    <t>Large Office General Prototype</t>
  </si>
  <si>
    <t>Small Hotel General Prototype</t>
  </si>
  <si>
    <t>Warehouse General Prototype</t>
  </si>
  <si>
    <t>53600 sq. ft. (163.8 x 109.2)</t>
  </si>
  <si>
    <t>Storage</t>
  </si>
  <si>
    <t>Natural Gas</t>
  </si>
  <si>
    <t>Perimeter zone depth: 15 ft. 
Each floor has four perimeter zones and one core zone.
Percentages of floor area:  Perimeter 40%, Core 60%</t>
  </si>
  <si>
    <t>9 (4 ft ceiling plenum)</t>
  </si>
  <si>
    <t>3.35 ft 
(top of the window is 7.64 ft high with 4.29 ft high glass)</t>
  </si>
  <si>
    <t>Horizontal</t>
  </si>
  <si>
    <t>163.8 ft x 4.29 ft on the long side of facade  109.2 ft x 4.29 ft on the short side of the façade)</t>
  </si>
  <si>
    <t>Metal Frame  Roof  (Wood Frame and Other), horizontal</t>
  </si>
  <si>
    <t>Flow Exterior Wall area</t>
  </si>
  <si>
    <t>EER=9.8</t>
  </si>
  <si>
    <t>Heating - 70
Cooling - 55</t>
  </si>
  <si>
    <t>Bottom VAV - Integrated
Mid VAV - NonIntegrated
Top VAV - Integrated</t>
  </si>
  <si>
    <t>Bottom VAV - 15
Mid VAV - 15
Top VAV - 20</t>
  </si>
  <si>
    <t>Boiler Capacity (btuh)</t>
  </si>
  <si>
    <t>140F</t>
  </si>
  <si>
    <t>Constant Speed</t>
  </si>
  <si>
    <t xml:space="preserve">Above-grade Floor Construction Assembly layers
</t>
  </si>
  <si>
    <t>498,600 (240 ft x 160 ft)</t>
  </si>
  <si>
    <t>13 (including basement)</t>
  </si>
  <si>
    <t>Perimeter zone depth: 15 ft. 
Each floor has four perimeter zones and one core zone.
Percentages of floor area:  Perimeter 33%, Core 67%</t>
  </si>
  <si>
    <t>Based onfloor area and aspect ratio</t>
  </si>
  <si>
    <t>horizontal</t>
  </si>
  <si>
    <t xml:space="preserve">40% of above-grade gross walls
37.5% of gross walls (including the below-grade walls) </t>
  </si>
  <si>
    <t>based on window fraction, location, glazing sill height, floor area and aspect ratio</t>
  </si>
  <si>
    <t>0.69, 35352.97 ft2, 799.51 ft</t>
  </si>
  <si>
    <t>Differential Dry Bulb</t>
  </si>
  <si>
    <t>Basement - 40
Bottom - 50
Hi - 50
Mid - 50
Top - 50</t>
  </si>
  <si>
    <t>Brake Horsepower
Basement - 33
Bottom - 42.3
Hi - 46
Mid - 46
Top - 44.65</t>
  </si>
  <si>
    <t>Overall: 52%
North: 52%
East: 52%
South: 52%
West: 52%</t>
  </si>
  <si>
    <t>Overall: 40%
North: 40%
East: 40%
South: 40%
West: 40%</t>
  </si>
  <si>
    <t>Cooling Thermostat Schedule</t>
  </si>
  <si>
    <t>Heating Thermostat Schedule</t>
  </si>
  <si>
    <t xml:space="preserve">Heating Capacity- Default
Cooling Capacity- Default
</t>
  </si>
  <si>
    <t>WarmestResetFlowFirst
High - 70 F
Low - 55 F</t>
  </si>
  <si>
    <t>43200 (180 ft x 60 ft)</t>
  </si>
  <si>
    <t>one per guestroom (4' x 5')</t>
  </si>
  <si>
    <t>Ground Floor: 19 zones including guest rooms, lobby, office space, meeting room, laundry room, employee lounge, restrooms, exercise room, mechanical room, corridor, stairs, storage; 
2nd-4th Floor:  16 zones per floor, including guest rooms, corridor, stairs and storage;
Guest rooms accounts for 63% of total floor area.</t>
  </si>
  <si>
    <t>Ground floor: 11 ft, Upper floors:  9 ft</t>
  </si>
  <si>
    <t>3 ft in ground floor, 2 ft. in upper floors</t>
  </si>
  <si>
    <t>Differential Dry Bulb, Default limits</t>
  </si>
  <si>
    <t>Variable Speed Drive</t>
  </si>
  <si>
    <t>BaseAirSys5: 10
BaseAirSys5-2: 2
BaseAirSys5-3: 2
BaseAirSys5-4: 2</t>
  </si>
  <si>
    <t>BaseAirSys5: EER - 9.8
BaseAirSys5-2 to 5-4: EER - 10.8</t>
  </si>
  <si>
    <t>Brake Horsepower
BaseAirSys5: 8.166
BaseAirSys5-2: 1.961
BaseAirSys5-3: 1.961
BaseAirSys5-4: 1.961</t>
  </si>
  <si>
    <t>Common Areas: 14.925 ft2/person
Guest Rooms: 200 ft2/person</t>
  </si>
  <si>
    <t>180 F</t>
  </si>
  <si>
    <t>140 F</t>
  </si>
  <si>
    <t>Three zones: Bulk Storage, Fine Storage, and Office.
The Office zone is enclosed on two sides and at the top by the Fine Storage zone.</t>
  </si>
  <si>
    <t>14 (office)</t>
  </si>
  <si>
    <t>Top of the window is 8 ft high with 5 ft high glass</t>
  </si>
  <si>
    <t>Bulk Storage, Fine Storage</t>
  </si>
  <si>
    <t>Office/Warehouse infiltration</t>
  </si>
  <si>
    <t>SZAC</t>
  </si>
  <si>
    <t>Office Heating - 95F
Office Cooling - 55F
Warehouse Heating - 95F
Warehouse Cooling - 60F</t>
  </si>
  <si>
    <t>020006-OffSml-Run18</t>
  </si>
  <si>
    <r>
      <t>hipped roof, 2 foot soffit, 18</t>
    </r>
    <r>
      <rPr>
        <b/>
        <sz val="10"/>
        <rFont val="Calibri"/>
        <family val="2"/>
      </rPr>
      <t>° tilt</t>
    </r>
  </si>
  <si>
    <t>SHWFluidSys1-4: Storage</t>
  </si>
  <si>
    <t>SHWFluidSys1-4: NaturalGas</t>
  </si>
  <si>
    <t>SHWFluidSys1-4: NA</t>
  </si>
  <si>
    <t>SHWFluidSys1-4: 0.85</t>
  </si>
  <si>
    <t>SHWFluidSys1: 143 gal
SHWFluidSys2: 217 gal
SHWFluidSys3: 273 gal
SHWFluidSys4: 273 gal</t>
  </si>
  <si>
    <t>SHWFluidSys1: 76 kBtu/hr
SHWFluidSys2: 96 kBtu/hr
SHWFluidSys3: 121 kBtu/hr
SHWFluidSys4: 121 kBtu/hr</t>
  </si>
  <si>
    <t>SHWFluidSys1: 1298 Btu/hr
SHWFluidSys2: 1969 Btu/hr
SHWFluidSys3: 2477 Btu/hr
SHWFluidSys4: 2477 Btu/hr</t>
  </si>
  <si>
    <t>Water temperature setpoint control/schedule</t>
  </si>
  <si>
    <t>Guest Room: 4.48 gal/h/person
Hotel Function Areas: 0.10 gal/h/person
Office: 0.18 gal/h/person
Corridor/Stariwell/Support: 0.0 gal/h/person
Electrical, Mechanical, Telephone : 0.0 gal/h/person
Unoccupied: 0.0 gal/h/person</t>
  </si>
  <si>
    <t>Electrtic</t>
  </si>
  <si>
    <t>348,000 Btu/hr</t>
  </si>
  <si>
    <t>Chiller Capacity (Btu/hr)</t>
  </si>
  <si>
    <t>Chiller Efficiency (kW/ton)</t>
  </si>
  <si>
    <t>44 F</t>
  </si>
  <si>
    <t>64 F</t>
  </si>
  <si>
    <t>Fluid</t>
  </si>
  <si>
    <t>Axial</t>
  </si>
  <si>
    <t>85 F</t>
  </si>
  <si>
    <t>OnDemand</t>
  </si>
  <si>
    <t>Chiller: 0.522 kW
Condenser: 1.395 kW</t>
  </si>
  <si>
    <t>Chiller: 0.865
Condenser: 0.855</t>
  </si>
  <si>
    <t>Chiller: 34.8 gpm
Condenser: 85.4 gpm</t>
  </si>
  <si>
    <t>On/Below Grade Floor F-factor
Total Perimeter length
Total Perimeter exposed</t>
  </si>
  <si>
    <t>0.54 Btu/hr.ft.F
17875 ft2
545.8 ft</t>
  </si>
  <si>
    <t>287.5 lux</t>
  </si>
  <si>
    <t>Continuous</t>
  </si>
  <si>
    <t>"WoodFramingAndOtherRoofU065":
1. "Metal Deck - 1/16 in." (R-0), 
2. "Expanded Polystyrene - EPS - 3 1/2." (R-14.58)</t>
  </si>
  <si>
    <t xml:space="preserve">287.5 lux
</t>
  </si>
  <si>
    <t xml:space="preserve">Continuous
</t>
  </si>
  <si>
    <t xml:space="preserve">0
</t>
  </si>
  <si>
    <t>Calculated by Software According to ACM section 5.4.5</t>
  </si>
  <si>
    <t>Defaulted:
Lighting Power Density*(Daylit Area/Total Area)</t>
  </si>
  <si>
    <t>Same as User Model</t>
  </si>
  <si>
    <t>Spc:VentRt</t>
  </si>
  <si>
    <r>
      <t>Pump</t>
    </r>
    <r>
      <rPr>
        <sz val="10"/>
        <rFont val="Calibri"/>
        <family val="2"/>
        <scheme val="minor"/>
      </rPr>
      <t xml:space="preserve"> Power</t>
    </r>
  </si>
  <si>
    <t>5,268,800 x 2</t>
  </si>
  <si>
    <t>Front Lounge: 767.8
Front Office:  287.5
Meeting Room:  175</t>
  </si>
  <si>
    <r>
      <t xml:space="preserve">Pump </t>
    </r>
    <r>
      <rPr>
        <sz val="10"/>
        <rFont val="Calibri"/>
        <family val="2"/>
        <scheme val="minor"/>
      </rPr>
      <t>Power</t>
    </r>
  </si>
  <si>
    <t>Same as user input</t>
  </si>
  <si>
    <t>Office:  16 ft from exterior wall; midpoint of SE corner window on south façade
Fine Storage:  None
Bulk Storage:  None</t>
  </si>
  <si>
    <t>Office: 8 ft from exterior wall; midpoint of SW corner window on south façade
Fine Storage: Positioned on any edge and aligned with center of one skylight.
Bulk Storage:  Positioned on any edge and aligned with center of one skylight.</t>
  </si>
  <si>
    <t>43 gal</t>
  </si>
  <si>
    <t>21,000 Btu/hr</t>
  </si>
  <si>
    <t>Tank Off Cycle Loss Coeff</t>
  </si>
  <si>
    <t>1.345 Btu/hr.F</t>
  </si>
  <si>
    <t>0.7
960 ft
960 ft</t>
  </si>
  <si>
    <t>All: Gas Furnace</t>
  </si>
  <si>
    <t>Office Spaces:  DX
Warehouse: NA</t>
  </si>
  <si>
    <t>na</t>
  </si>
  <si>
    <t>Office Heating - 95F
Office Cooling - 55F
Warehouse Heating - 95F
Warehouse Cooling -NA</t>
  </si>
  <si>
    <t>030006-OffMed-Run04</t>
  </si>
  <si>
    <t>030006-OffMed-Run12</t>
  </si>
  <si>
    <t>030006-OffMed-Run13</t>
  </si>
  <si>
    <t>040006-OffLrg-Run06</t>
  </si>
  <si>
    <t>040006-OffLrg-Run11</t>
  </si>
  <si>
    <t>070015-HotSml-Run03</t>
  </si>
  <si>
    <t>080006-Whse-Run07</t>
  </si>
  <si>
    <t>080006-Whse-Run08</t>
  </si>
  <si>
    <t>050006-RetlMed- Run16</t>
  </si>
  <si>
    <t>Office:
 -Skylit: none
 -Primary Sidelit: 287.5 lux
 -Secondary Sidelit: none
Fine Storage:
 -Skylit: 175 lux
 -Primary Sidelit: none
 -Secondary Sidelit: none
Bulk Storage:
 -Skylit: 175 lux
 -Primary Sidelit: none
 -Secondary Sidelit: none</t>
  </si>
  <si>
    <t xml:space="preserve">Core Bottom, Core Mid, Core Top: 0 ft2
Perimeter Bottom Zone 1, Perimeter Mid Zone 1, Perimeter Top Zone 1: Floor Area: 2231 ft2
Daylit Area: 2231 ft2 (100%) (Primary Side: 1191 ft2, Secondary Side 1041 ft2)
Perimeter Bottom Zone 2, Perimeter Mid Zone 2, Perimeter Top Zone 2: Floor Area: 1413 ft2
Daylit Area: 1413 ft2 (100%) (Primary Side: 774 ft2, Secondary Side 638 ft2)
Perimeter Bottom Zone 3, Perimeter Mid Zone 3, Perimeter Top Zone 3: Floor Area: 2231 ft2
Daylit Area: 2231 ft2 (100%) (Primary Side: 1190 ft2, Secondary Side 1041 ft2)
Perimeter Bottom Zone 4, Perimeter Mid Zone 4, Perimeter Top Zone 4: Floor Area: 1413 ft2
Daylit Area: 1413 ft2 (100%) (Primary Side: 774 ft2, Secondary Side 638 ft2)
</t>
  </si>
  <si>
    <t>WarehouseHVACAvail</t>
  </si>
  <si>
    <t>ExtWall:ConsType</t>
  </si>
  <si>
    <t>080006-Whse-Run21</t>
  </si>
  <si>
    <t>080006-Whse-Run15</t>
  </si>
  <si>
    <t>Core_Retail- 17227.4 ft2
(32 skylights @16ft2)</t>
  </si>
  <si>
    <t>Core Retail</t>
  </si>
  <si>
    <t>82.14 ft x 4.98 ft on the long side of 'Front Retail' and 'Point of Sale' spaces</t>
  </si>
  <si>
    <t>3.74 ft</t>
  </si>
  <si>
    <t>long side of 'Front Retail' and 'Point of Sale' spaces</t>
  </si>
  <si>
    <t>Five zones: Back Space, Core Retail, Front Entry, Front Retail, Point of Sale</t>
  </si>
  <si>
    <t>0.039, 1.282</t>
  </si>
  <si>
    <t>0.63
(0.37)</t>
  </si>
  <si>
    <t>Base_CZ12-FlatNonresWoodFramingAndOtherRoofU039:
1. Metal Standing Seam - 1/16 in.
2. Compliance Insulation R24.86
Base_CZ12-FlatNonresWoodFramingAndOtherRoofUnconditioned:
1. Metal Standing Seam - 1/16 in.</t>
  </si>
  <si>
    <t>Base_CZ12-NonresMetalFrameWallU062:
1. Stucco - 7/8 in.
2. Compliance Insulation R13.99
3. Air - Metal Wall Framing 16-24 in. OC
4. Gypsum Board - 1/2 in.</t>
  </si>
  <si>
    <t>24,692 ft2 (178.05 ft X 138.68 ft )</t>
  </si>
  <si>
    <t>0.73
24,692 ft2
633.46</t>
  </si>
  <si>
    <t>Storage Area: 333.33 ft2/person
Retail Spaces: 30.30  ft2/person
Front Entry: 100  ft2/person</t>
  </si>
  <si>
    <t>250 Btu/h-person</t>
  </si>
  <si>
    <t>200 Btu/h-person</t>
  </si>
  <si>
    <t>206 Btu/h-person</t>
  </si>
  <si>
    <t>Common Areas: 250 Btu/h-person
Guest Rooms: 245 Btu/h-person</t>
  </si>
  <si>
    <t>Common Areas: 200 Btu/h-person
Guest Rooms: 155 Btu/h-person</t>
  </si>
  <si>
    <t>Office: 250 Btu/h-person
Storage Areas: 275 Btu/h-person</t>
  </si>
  <si>
    <t>Office: 200 Btu/h-person
Storage Areas: 475 Btu/h-person</t>
  </si>
  <si>
    <t>Storage Area: 275 Btu/h-person
Retail Spaces: 250 Btu/h-person
Front Entry: 250 Btu/h-person</t>
  </si>
  <si>
    <t>Storage Area: 475 Btu/h-person
Retail Spaces: 200 Btu/h-person
Front Entry: 250 Btu/h-person</t>
  </si>
  <si>
    <t>Storage Area: 0.2 W/ft2
Retail Spaces: 1 W/ft2
Front Entry: 0.5 W/ft2</t>
  </si>
  <si>
    <t xml:space="preserve">Storage Area: 0.6 W/ft2
Retail Spaces: 1.2 W/ft2
Front Entry: 1.5 W/ft2 </t>
  </si>
  <si>
    <t>Storage Area: 0.15 cfm/ft2
Retail Spaces: 0.20 cfm/ft2
Front Entry: 0.15 cfm/ft2</t>
  </si>
  <si>
    <t>Storage Area: 0.0448 cfm/ft2
Retail Spaces: 0.0448 cfm/ft2
Front Entry: 0.0448 cfm/ft2</t>
  </si>
  <si>
    <t>Storage Area: AssemblyInfiltration
Retail Spaces: RetailInfiltration
Front Entry: AssemblyInfiltration</t>
  </si>
  <si>
    <t>Storage Area: NA
Retail Spaces: 550 lux
Front Entry: 125 lux</t>
  </si>
  <si>
    <t>Continuos</t>
  </si>
  <si>
    <t>Packaged VAV with Reheat</t>
  </si>
  <si>
    <t>BaseSys5 - Integrated</t>
  </si>
  <si>
    <t>240681 Btu/h</t>
  </si>
  <si>
    <t>Mechanical Non-condensing</t>
  </si>
  <si>
    <t>ConstantSpeed</t>
  </si>
  <si>
    <t>NaturalGas</t>
  </si>
  <si>
    <t>Storage Area: 0.18 gal/h-person
Retail Spaces: 0.18 gal/h-person
Front Entry: 0.09 gal/h-person</t>
  </si>
  <si>
    <t>Hot Water Load/person (gal/h-person)</t>
  </si>
  <si>
    <t>250 gal</t>
  </si>
  <si>
    <t>Retail Medium General Prototype</t>
  </si>
  <si>
    <t>Retail Medium</t>
  </si>
  <si>
    <t>0.70
3891.16 ft2
302.82 ft</t>
  </si>
  <si>
    <t>0.73
3891.16 ft2
302.82 ft</t>
  </si>
  <si>
    <t>Metal Frame  Roof  (Wood Frame and Other),
Low</t>
  </si>
  <si>
    <t>WoodFramingAndOtherRoof,
Low
Residential: Flat Res Wood Framing And Other Roof
NonResidential: Flat Nonres Wood Framing And Other Roof</t>
  </si>
  <si>
    <t>RCR Irr room</t>
  </si>
  <si>
    <t>Height of space</t>
  </si>
  <si>
    <t>ft</t>
  </si>
  <si>
    <t>H (Ht of luminiare abv wrk plane)</t>
  </si>
  <si>
    <t>Perimeter of Spc</t>
  </si>
  <si>
    <t>Zn1</t>
  </si>
  <si>
    <t>Zn2</t>
  </si>
  <si>
    <t>Zn3</t>
  </si>
  <si>
    <t>Zn4</t>
  </si>
  <si>
    <t>Core</t>
  </si>
  <si>
    <t>Table 140.6-D</t>
  </si>
  <si>
    <t>Lobby Area: Main Entry</t>
  </si>
  <si>
    <t>Gen Illumination lvl</t>
  </si>
  <si>
    <t xml:space="preserve">LPD of spaces from Table 140.6-G </t>
  </si>
  <si>
    <t>Heating Coil Capacity to include:
    1.25 Oversizing Sizing Factor
Cooling Coil Capacity to include:
    1.15 Oversizing Factor
     Capacity Adjustment for Fan
     Heat</t>
  </si>
  <si>
    <t>Not Input
(DXEIR_fTempCrvRef)
(DXEIR_fPLFCrvRef)
(DXEIR_fFlowCrvRef)</t>
  </si>
  <si>
    <t>Default
(Cap_fTempCrvRef)
(Cap_fFlowCrvRef)
(DXEIR_fTempCrvRef)
(DXEIR_fPLFCrvRef)
(DXEIR_fFlowCrvRef)</t>
  </si>
  <si>
    <r>
      <rPr>
        <strike/>
        <sz val="10"/>
        <color rgb="FFFF0000"/>
        <rFont val="Calibri"/>
        <family val="2"/>
        <scheme val="minor"/>
      </rPr>
      <t>55%</t>
    </r>
    <r>
      <rPr>
        <sz val="10"/>
        <rFont val="Calibri"/>
        <family val="2"/>
        <scheme val="minor"/>
      </rPr>
      <t xml:space="preserve"> 96%
Zone 2 Fine Storage:
Floor Area: 12,448.8
Skylit Daylit Area: 10,730.42 ft2
Zone 3 Bulk Storage:
Floor Area: 34,496.7
Skylit Daylit Area: 34,301.96 ft2</t>
    </r>
  </si>
  <si>
    <t>HealthHtgSetPt</t>
  </si>
  <si>
    <t>HealthClgSetPt</t>
  </si>
  <si>
    <t>RetailClgSetPt</t>
  </si>
  <si>
    <t>AssemblyClgSetPt</t>
  </si>
  <si>
    <t>RetailHtgSetPt</t>
  </si>
  <si>
    <t>AssemblyHtgSetPt</t>
  </si>
  <si>
    <t>RetailServiceHotWater</t>
  </si>
  <si>
    <t>OfficeServiceHotWater</t>
  </si>
  <si>
    <t>AssemblyServiceHotWater</t>
  </si>
  <si>
    <t>HealthServiceHotWater</t>
  </si>
  <si>
    <t>040006-OffLrg-Run05</t>
  </si>
  <si>
    <r>
      <t>Overall: 40%
North: 4</t>
    </r>
    <r>
      <rPr>
        <sz val="10"/>
        <rFont val="Calibri"/>
        <family val="2"/>
        <scheme val="minor"/>
      </rPr>
      <t>5%
East: 40%
South: 3</t>
    </r>
    <r>
      <rPr>
        <sz val="10"/>
        <rFont val="Calibri"/>
        <family val="2"/>
        <scheme val="minor"/>
      </rPr>
      <t>5%
West: 40%</t>
    </r>
  </si>
  <si>
    <t>Zone 1: SEER - 13
Zone 2: SEER - 13
Zone 3: SEER - 13
Zone 4: SEER - 13
Core Zone: EER - 10.8</t>
  </si>
  <si>
    <t>Three south facing zones are modeled as an addition - alone</t>
  </si>
  <si>
    <t>No Mechnaical system is specified in the proposed design</t>
  </si>
  <si>
    <t>Bottom VAV - Differential Enthalpy, high lockout 28.0 BTU/lb
Mid VAV - Fixed Dry Bulb, high lockout 75 F
Top VAV - Differential Dry bulb and enthlapy, high lockout 80 F, 28.0 BTU/lb</t>
  </si>
  <si>
    <t>Cooling - 55F Perimeter, 60F Core
Heating 95F</t>
  </si>
  <si>
    <t>Cooling - 55
Heating - 70</t>
  </si>
  <si>
    <t>Integrated if load over 54 kBtu/h
(If Economizer is specified)</t>
  </si>
  <si>
    <t>Differential Dry-Bulb 
(If Economizer is specified)</t>
  </si>
  <si>
    <t>RetailHVACAvail</t>
  </si>
  <si>
    <t>Three south facing zones are modeled as an addition</t>
  </si>
  <si>
    <t>No lighting system is specified in the proposed design (LightingStatus - Future)</t>
  </si>
  <si>
    <t>VariableSpeedDrive</t>
  </si>
  <si>
    <t>Defaulted:
Lighting Power*(Daylit Area/Total Area)</t>
  </si>
  <si>
    <t>South Perimeter Spaces: 952.36 W
North Perimeter Spaces:  1428.54 W
East and West Perimeter Spaces: 929.11 W</t>
  </si>
  <si>
    <t>Bottom VAV - Integrated
Mid VAV - Integrated
Top VAV - Integrated</t>
  </si>
  <si>
    <t>CoilClgDXEIRRatio_fTwbToadbSI
CoilClgDXEIRRatio_fQFrac
CoilClgDXSnglEIRRatio_fCFMRatio</t>
  </si>
  <si>
    <t>1. Compliance Insulation R9.83
2. Plywood - 5/8 in.
3. Carpet - 3/4 in.</t>
  </si>
  <si>
    <t>Overall: 21%
North: 20%
East: 20%
South: 24%
West: 20%</t>
  </si>
  <si>
    <t>Overall: 42%
North: 20%
East: 20%
South: 94%
West: 20%</t>
  </si>
  <si>
    <t>Back_Space_Wall_East</t>
  </si>
  <si>
    <t>Back_Space_Wall_North</t>
  </si>
  <si>
    <t>Back_Space_Wall_West</t>
  </si>
  <si>
    <t>Core_Retail_Wall_East_2</t>
  </si>
  <si>
    <t>Core_Retail_Wall_West_2</t>
  </si>
  <si>
    <t>Front_Entry_Wall_South</t>
  </si>
  <si>
    <t>Front_Retail_Walll_East</t>
  </si>
  <si>
    <t>Front_Retail_Wall_South</t>
  </si>
  <si>
    <t>Point_Of_Sale_Wall_South</t>
  </si>
  <si>
    <t>Point_Of_Sale_Wall_West</t>
  </si>
  <si>
    <t>MetalFrameWallU098</t>
  </si>
  <si>
    <t>MetalBldgWallU113</t>
  </si>
  <si>
    <t>MetalBuildingWall</t>
  </si>
  <si>
    <t>MassLightWallU440</t>
  </si>
  <si>
    <t>MassLightWall</t>
  </si>
  <si>
    <t>MassHeavyWallU690</t>
  </si>
  <si>
    <t>MassHeavyWall</t>
  </si>
  <si>
    <t>MetalFrameWallUnconditioned</t>
  </si>
  <si>
    <t xml:space="preserve">Baseline </t>
  </si>
  <si>
    <t>Altered metal frame wall</t>
  </si>
  <si>
    <t>Altered metal building wall</t>
  </si>
  <si>
    <t>New heavy mass wall</t>
  </si>
  <si>
    <t>Altered light mass wall</t>
  </si>
  <si>
    <t>Altered heavy mass wall</t>
  </si>
  <si>
    <t>Base_CZ12-NonresMetalFrameWallU062</t>
  </si>
  <si>
    <t>Construction Name</t>
  </si>
  <si>
    <t>Construction Type</t>
  </si>
  <si>
    <t>U-Value</t>
  </si>
  <si>
    <t>Status</t>
  </si>
  <si>
    <t>Wall Name</t>
  </si>
  <si>
    <t>Altered</t>
  </si>
  <si>
    <t>New</t>
  </si>
  <si>
    <t>050006-RetlMed- Run28</t>
  </si>
  <si>
    <t>Roof Name</t>
  </si>
  <si>
    <t>Back_Space_Roof</t>
  </si>
  <si>
    <t>Core_Retail_Roof</t>
  </si>
  <si>
    <t>Front_Entry_Roof</t>
  </si>
  <si>
    <t>Front_Retail_Roof</t>
  </si>
  <si>
    <t>Point_Of_Sale_Roof</t>
  </si>
  <si>
    <t>Altered metal bldg roof</t>
  </si>
  <si>
    <t>Other Altered Roof</t>
  </si>
  <si>
    <t>Base_CZ12-FlatNonresWoodFramingAndOtherRoofUnconditioned</t>
  </si>
  <si>
    <t>Base_CZ12-FlatNonresWoodFramingAndOtherRoofU039</t>
  </si>
  <si>
    <t>FlatNonresMetalBuildingRoofU065</t>
  </si>
  <si>
    <t>FlatNonresWoodFramingAndOtherRoofU075</t>
  </si>
  <si>
    <t>FlatNonresWoodFramingAndOtherRoofUnconditioned</t>
  </si>
  <si>
    <t>MetalBuildingRoof</t>
  </si>
  <si>
    <t>WoodFramingAndOtherRoof</t>
  </si>
  <si>
    <t>Cooling - 55F 
Heating 95F</t>
  </si>
  <si>
    <t>Existing: Same as user model
Existing (South Zones): Same as user model</t>
  </si>
  <si>
    <t>Boiler Efficiency (thermal efficiency)</t>
  </si>
  <si>
    <t>Mechanical Non Condensing</t>
  </si>
  <si>
    <t>0.229 kW</t>
  </si>
  <si>
    <t xml:space="preserve">Boiler Performance Curve
</t>
  </si>
  <si>
    <t>(19 W/gpm)</t>
  </si>
  <si>
    <t xml:space="preserve">(18.1 W/gpm)
</t>
  </si>
  <si>
    <t>Total: 2%</t>
  </si>
  <si>
    <t>No SAT Control (Htg/clg cycles on/off based on call from thermostat)</t>
  </si>
  <si>
    <t xml:space="preserve">Heating - 60
Cooling - 55
</t>
  </si>
  <si>
    <t xml:space="preserve">Heating coil cap </t>
  </si>
  <si>
    <t>FanHtDsgn</t>
  </si>
  <si>
    <t>Cooling coil cap</t>
  </si>
  <si>
    <t>CapTotGrossRtdSim (zb)</t>
  </si>
  <si>
    <t xml:space="preserve">CapTotGrossRtdSim (ab) </t>
  </si>
  <si>
    <r>
      <rPr>
        <b/>
        <sz val="11"/>
        <rFont val="Calibri"/>
        <family val="2"/>
        <scheme val="minor"/>
      </rPr>
      <t>Cooling coil cap</t>
    </r>
    <r>
      <rPr>
        <sz val="11"/>
        <rFont val="Calibri"/>
        <family val="2"/>
        <scheme val="minor"/>
      </rPr>
      <t>: CapTotGrossRtdSim (ab) - FanHtDsgn / CapTotGrossRtdSim (zb)</t>
    </r>
  </si>
  <si>
    <r>
      <rPr>
        <b/>
        <sz val="11"/>
        <rFont val="Calibri"/>
        <family val="2"/>
        <scheme val="minor"/>
      </rPr>
      <t>Heating coil cap</t>
    </r>
    <r>
      <rPr>
        <sz val="11"/>
        <rFont val="Calibri"/>
        <family val="2"/>
        <scheme val="minor"/>
      </rPr>
      <t>: CapTotGrossRtdSim (ab) / CapTotGrossRtdSim (zb)</t>
    </r>
  </si>
  <si>
    <t>Office: 5 hp
FineStorage Area: 10 hp
BulkStorage Area: 30 hp</t>
  </si>
  <si>
    <t>Ruleset Implementation Test Case Directory:</t>
  </si>
  <si>
    <t>Ruleset Implementation Tests</t>
  </si>
  <si>
    <t>Detailed Geometry Tests</t>
  </si>
  <si>
    <t>Simplified Geometry Tests</t>
  </si>
  <si>
    <t>Test No</t>
  </si>
  <si>
    <t>Category</t>
  </si>
  <si>
    <t>Test Criteria</t>
  </si>
  <si>
    <t>Test Complete</t>
  </si>
  <si>
    <t>Test Notes (include date, verison of ruleset trunk, version of CBECC)</t>
  </si>
  <si>
    <t>File Path</t>
  </si>
  <si>
    <t>Exterior Envelope</t>
  </si>
  <si>
    <t>Envelope &amp;Window Assy Performance</t>
  </si>
  <si>
    <t>X</t>
  </si>
  <si>
    <t>020006-OffSml-Run01\
020006-OffSml-Run01.cibd</t>
  </si>
  <si>
    <t>S020006-OffSml-Run01\S020006-OffSml-Run01.cibd</t>
  </si>
  <si>
    <t>020015-OffSml-Run02\
020015-OffSml-Run02.cibd</t>
  </si>
  <si>
    <t>S020015-OffSml-Run02\S020015-OffSml-Run02.cibd</t>
  </si>
  <si>
    <t>070015-HotSml-Run03\
070015-HotSml-Run03.cibd</t>
  </si>
  <si>
    <t>Simplified model not yet available</t>
  </si>
  <si>
    <t>Envelope Minimum Requirements</t>
  </si>
  <si>
    <t>030006-OffMed-Run04\
030006-OffMed-Run04.cibd</t>
  </si>
  <si>
    <t>S030006-OffMed-Run04\S030006-OffMed-Run04.cibd</t>
  </si>
  <si>
    <t>Fenestration</t>
  </si>
  <si>
    <t>WWR</t>
  </si>
  <si>
    <t>040006-OffLrg-Run05\
040006-OffLrg-Run05.cibd</t>
  </si>
  <si>
    <t>040006-OffLrg-Run06\
040006-OffLrg-Run06.cibd</t>
  </si>
  <si>
    <t>Skylight</t>
  </si>
  <si>
    <t>SRR and Skylight Performance</t>
  </si>
  <si>
    <t>080006-Whse-Run07\
080006-Whse-Run07.cibd</t>
  </si>
  <si>
    <t>SRR and Daylit Area</t>
  </si>
  <si>
    <t>080006-Whse-Run08\
080006-Whse-Run08.cibd</t>
  </si>
  <si>
    <t>Daylighting simulation not supported in simplified mode</t>
  </si>
  <si>
    <t>Adding/Enlarging Skylights to meet 140.3C daylit area requirements currently not supported
Revisit Point of test and whether it is appropriate to enlarge skyights for 140.3C</t>
  </si>
  <si>
    <t>Space Function</t>
  </si>
  <si>
    <t>Internal Loads- Complete Bldg method</t>
  </si>
  <si>
    <t>Complete Building test method currently not supported</t>
  </si>
  <si>
    <t>Complete Building Method not currently supported in CBECC</t>
  </si>
  <si>
    <t>Internal Loads- Space by Space</t>
  </si>
  <si>
    <t>040006-OffLrg-Run11\
040006-OffLrg-Run11.cibd</t>
  </si>
  <si>
    <t>Lighting</t>
  </si>
  <si>
    <t>Lighting - tailored lighting method</t>
  </si>
  <si>
    <t>030006-OffMed-Run12\
030006-OffMed-Run12.cibd</t>
  </si>
  <si>
    <t>Tailiored Method not supported in simplified mode
(Requires knowledge of space perimeter)</t>
  </si>
  <si>
    <t>030006-OffMed-Run13\
030006-OffMed-Run13.cibd</t>
  </si>
  <si>
    <t>Lighting - PAF rules</t>
  </si>
  <si>
    <t>020006-OffSml-Run14\
020006-OffSml-Run14.cibd</t>
  </si>
  <si>
    <t>S020006-OffSml-Run14\S020006-OffSml-Run14.cibd</t>
  </si>
  <si>
    <t>Lighting Control</t>
  </si>
  <si>
    <t>080006-Whse-Run15\
080006-Whse-Run15.cibd</t>
  </si>
  <si>
    <t>Medium Retail</t>
  </si>
  <si>
    <t>Lighting&amp;Daylighting</t>
  </si>
  <si>
    <t>050006-RetlMed-Run16\050006-RetlMed-Run16.cibd</t>
  </si>
  <si>
    <t>Ext.Lighting/SHW</t>
  </si>
  <si>
    <t>Ext. Lighting/SHW</t>
  </si>
  <si>
    <t>Prescriptive Exterior Lighting Compliance not supported</t>
  </si>
  <si>
    <t>HVAC</t>
  </si>
  <si>
    <t>HVAC-PSZ Baseline</t>
  </si>
  <si>
    <t>020006-OffSml-Run18\
020006-OffSml-Run18.cibd</t>
  </si>
  <si>
    <t>S020006-OffSml-Run18\S020006-OffSml-Run18.cibd</t>
  </si>
  <si>
    <t>HVAC-PVAV&amp; CRAC</t>
  </si>
  <si>
    <t>Prescriptive Exterior Lighting Compliance not supported for December Release</t>
  </si>
  <si>
    <t>HVAC-VAV&amp; CRAH</t>
  </si>
  <si>
    <t>HVAC-H&amp;V only</t>
  </si>
  <si>
    <t>080006-Whse-Run21\
080006-Whse-Run21.cibd</t>
  </si>
  <si>
    <t>HVAC-FPFC</t>
  </si>
  <si>
    <t>Dedicated Commercial Kitchen System not supported
Water Side Economizer - Review with David</t>
  </si>
  <si>
    <t>Existing Alteration</t>
  </si>
  <si>
    <t xml:space="preserve">Window Alteration and HVAC Replacement </t>
  </si>
  <si>
    <t>Simplified model not yet initiated</t>
  </si>
  <si>
    <t>Existing Addition</t>
  </si>
  <si>
    <t>Zones Added and HVAC Added</t>
  </si>
  <si>
    <t>Vertical Window Type</t>
  </si>
  <si>
    <t>Heating Coil Capacity to include:
    1.25 Oversizing Sizing Factor
Cooling Coil Capacity to include:
    1.15 Oversizing Factor
     Capacity Adjustment for Fan Heat</t>
  </si>
  <si>
    <t>evenly distributed along four façades
Except on Top Floor West Perimeter Zone, where window is replaced by a In-Fill wall.</t>
  </si>
  <si>
    <t>BlrHWBlrFIRRatio_fQRatioSI</t>
  </si>
  <si>
    <t>Walls between addition and the existing building are modeled as adiabatic.</t>
  </si>
  <si>
    <t>Flow Cap</t>
  </si>
  <si>
    <t>TotHd</t>
  </si>
  <si>
    <t>bhp</t>
  </si>
  <si>
    <t>Pump Pwr</t>
  </si>
  <si>
    <t>Et</t>
  </si>
  <si>
    <t>W/gpm</t>
  </si>
  <si>
    <t>Boiler</t>
  </si>
  <si>
    <t>Fan</t>
  </si>
  <si>
    <t>Tot Static Pressure</t>
  </si>
  <si>
    <t>Overall Efficiency</t>
  </si>
  <si>
    <t>Existing Addition and Alteration</t>
  </si>
  <si>
    <t>050006-RetlMed- Run28 - Existing Addition and Alteration</t>
  </si>
  <si>
    <t>020006-OffSml-Run26 - Existing Alteration</t>
  </si>
  <si>
    <t>020006-OffSml-Run25 - Existing Alteration</t>
  </si>
  <si>
    <t>020006-OffSml-Run24 - Existing Alteration</t>
  </si>
  <si>
    <t>New Envelope</t>
  </si>
  <si>
    <t>030006-OffMed-Run29 - New Envelope</t>
  </si>
  <si>
    <t>030006-OffMed-Run30 - New Mechanical and Partial Lighting</t>
  </si>
  <si>
    <t>New Mechanical and Partial Lighting</t>
  </si>
  <si>
    <t>030006-OffMed-Run23\
030006-OffMed-Run23.cibd</t>
  </si>
  <si>
    <t>020006-OffSml-Run24\
020006-OffSml-Run24.cibd</t>
  </si>
  <si>
    <t>020006-OffSml-Run25\
020006-OffSml-Run25.cibd</t>
  </si>
  <si>
    <t>020006-OffSml-Run26\
020006-OffSml-Run26.cibd</t>
  </si>
  <si>
    <t>050006-RetlMed-Run27\
050006-RetlMed-Run27.cibd</t>
  </si>
  <si>
    <t>050006-RetlMed-Run28\
050006-RetlMed-Run28.cibd</t>
  </si>
  <si>
    <t>030006-OffMed-Run29\
030006-OffMed-Run29.cibd</t>
  </si>
  <si>
    <t>030006-OffMed-Run30\
030006-OffMed-Run30.cibd</t>
  </si>
  <si>
    <t>Control System Type: DDCToZone
WarmestResetFlowFirst
High - 65 F
Low - 55 F</t>
  </si>
  <si>
    <t>Control System Type: DDCToZone
WarmestResetFlowFirst
Heating - 60
Cooling - 55</t>
  </si>
  <si>
    <t>Window Alteration</t>
  </si>
  <si>
    <t>SEER TO EER</t>
  </si>
  <si>
    <t>SEER</t>
  </si>
  <si>
    <t>EER</t>
  </si>
  <si>
    <t>CapTotGrossRtdSim (ab)</t>
  </si>
  <si>
    <t>0.59 kW (19.68 W/gpm)</t>
  </si>
  <si>
    <t>Pass Date</t>
  </si>
  <si>
    <t>CBECC version</t>
  </si>
  <si>
    <t>gpm</t>
  </si>
  <si>
    <t>head</t>
  </si>
  <si>
    <t>sp grav of water</t>
  </si>
  <si>
    <t>mtr eff</t>
  </si>
  <si>
    <t>impeller eff</t>
  </si>
  <si>
    <t>Pump Power</t>
  </si>
  <si>
    <t>Pump Power calculations</t>
  </si>
  <si>
    <t>HP</t>
  </si>
  <si>
    <t>BHP</t>
  </si>
  <si>
    <t>MHPi-1 (95% of hp - assumed to be one motor size less than user input hp)</t>
  </si>
  <si>
    <t>hp (One motor size less than the user Input hp)</t>
  </si>
  <si>
    <t>PASS - 140609 - CBECC-Com 2013-2b</t>
  </si>
  <si>
    <t>Refer tab: Run19_MedOff - Glzg Config</t>
  </si>
  <si>
    <t>COP</t>
  </si>
  <si>
    <t>Pwr Per Flow</t>
  </si>
  <si>
    <t>Mtr Eff</t>
  </si>
  <si>
    <t>Impeller Efficiency</t>
  </si>
  <si>
    <t>Perimeter Spaces: 
 -Skylit: none
 -Primary Sidelit: 287.5 lux
                                       (287.5 lux Adj.)
 -Secondary Sidelit: none</t>
  </si>
  <si>
    <t>Office:
 -Skylit: none
 -Primary Sidelit: 400 lux
                                       (400 lux Adj.)
 -Secondary Sidelit: 287.5 lux 
                                             (1150 Adj.)
Fine Storage:
 -Skylit: 250 lux
                 (250 lux Adj.)
 -Primary Sidelit: none
 -Secondary Sidelit: none
Bulk Storage:
 -Skylit: 250 lux
                 (250 lux Adj.)
 -Primary Sidelit: none
 -Secondary Sidelit: none</t>
  </si>
  <si>
    <t>Office:
 -Skylit: none
 -Primary Sidelit: 400 lux
                                       (400 lux Adj.)
 -Secondary Sidelit: none
Fine Storage:
 -Skylit: 250 lux
                 (250 lux Adj.)
 -Primary Sidelit: none
 -Secondary Sidelit: none
Bulk Storage:
 -Skylit: 250 lux
                 (250 lux Adj.)
 -Primary Sidelit: none
 -Secondary Sidelit: none</t>
  </si>
  <si>
    <t>Perimeter Spaces: 
 -Skylit: none
 -Primary Sidelit:
All Spaces: 287.5 lux 
                          (287.5 lux Adj.)
 -Secondary Sidelit:
South Perimeter Spaces: 287.5 lux 
                                                           (1150 lux Adj.)
North Perimeter Spaces: none
East and West Perimeter Spaces: none</t>
  </si>
  <si>
    <t>Office: 150 W
Fine Storage: NA
Bulk Storage: NA</t>
  </si>
  <si>
    <t>Office: none
Fine Storage: NA
Bulk Storage: NA</t>
  </si>
  <si>
    <t>Office: 0.8 W/ft2</t>
  </si>
  <si>
    <t>CRAC
(System 11)</t>
  </si>
  <si>
    <t xml:space="preserve">Heating Capacity - default
Cooling Capacity - default
</t>
  </si>
  <si>
    <t>Heating - 60F
Cooling - 55F</t>
  </si>
  <si>
    <t>Brake Horsepower Method:
9.5 bhp
0.917 Motor Eff</t>
  </si>
  <si>
    <t>Constant-speed if load&lt;= 17.5kW; Variable flow, VSD if &gt; 17.5kW</t>
  </si>
  <si>
    <t>DataHVACAvail</t>
  </si>
  <si>
    <t>DataClgSetpt</t>
  </si>
  <si>
    <t>DataHtgSetpt</t>
  </si>
  <si>
    <t>DataReceptacle</t>
  </si>
  <si>
    <t>Medium Office, All Core- Zones are Computer Rooms</t>
  </si>
  <si>
    <t>CoilClgDXEIRRatio_fTwbToadbSI
CoilClgDXEIRRatio_fQFrac
CoilClgDXDblEIRRatio_fCFMRatio</t>
  </si>
  <si>
    <r>
      <t>Large Office (</t>
    </r>
    <r>
      <rPr>
        <sz val="10"/>
        <rFont val="Calibri"/>
        <family val="2"/>
        <scheme val="minor"/>
      </rPr>
      <t>Basement floor is a data center)</t>
    </r>
  </si>
  <si>
    <t>Window Compliance status: New
(Top Floor South Window)-0.33; 
Window Compliance status: Existing
(All other windows - N,E, S, W)-0.56</t>
  </si>
  <si>
    <t>Window Compliance status: New 
(Top Floor South Window)-0.50;
Window Compliance status: Existing 
(All other windows - N,E, S, W)-0.60</t>
  </si>
  <si>
    <t>Window Compliance status: New 
(Top Floor South Window)-0.33; 
Window Compliance status: Existing 
(All other windows - N,E, S, W)-0.56</t>
  </si>
  <si>
    <t>Window Compliance status: New
(Top Floor South Window)-0.40;
Window Compliance status: Existing 
(All other windows - N,E, S, W)-0.55</t>
  </si>
  <si>
    <t>Window Compliance status: New
(Top Floor South Window)-0.36;
Window Compliance status: Existing 
(All other windows - N,E, S, W)-0.55</t>
  </si>
  <si>
    <t>Window Compliance status: New
(Top Floor South Window)-0.25;
Window Compliance status: Existing 
(All other windows - N,E, S, W)-0.56</t>
  </si>
  <si>
    <t>Window Compliance status: New
(Top Floor South Window)-0.42;
Window Compliance status: Existing 
(All other windows - N,E, S, W)-0.60</t>
  </si>
  <si>
    <t>Window Compliance status: New
(Top Floor South Window)-0.50;
Window Compliance status: Existing 
(All other windows - N,E, S, W)-0.60</t>
  </si>
  <si>
    <t>Window Compliance status: Altered
(South elevation): U-Value = 0.40
Window Compliance status: Existing
(All Other Elevations N, E, W): U-Value = 0.55</t>
  </si>
  <si>
    <t>Window Compliance status: Altered
(South elevation): SHGC = 0.33
Window Compliance status: Existing
(All Other Elevations N, E, W): SHGC = 0.56</t>
  </si>
  <si>
    <t>Window Compliance status: Altered
(South elevation) VT = 0.50
Window Compliance status: Existing
(All Other Elevations N, E, W): VT = 0.60</t>
  </si>
  <si>
    <t>Window Compliance status: Altered
(South elevation): VT = 0.50
Window Compliance status: Existing
(All Other Elevations N, E, W): VT = 0.60</t>
  </si>
  <si>
    <t>Window Compliance status: Altered
(South elevation): VT = 0.42
Window Compliance status: Existing
(All Other Elevations N, E, W): VT = 0.60</t>
  </si>
  <si>
    <t>Window Compliance status: Altered
(South elevation): SHGC = 0.31
Window Compliance status: Existing
(All Other Elevations N, E, W): SHGC = 0.56</t>
  </si>
  <si>
    <t>Window Compliance status: Altered
(South elevation): U-Value = 0.47
Window Compliance status: Existing
(All Other Elevations N, E, W): U-Value = 0.55</t>
  </si>
  <si>
    <t>Altered Windows (South elevation): VT = 0.50
Window Compliance status: Existing
(All Other Elevations N, E, W): VT = 0.60</t>
  </si>
  <si>
    <t>Window Compliance status: Altered
(South elevation):  VT = 0.50
Window Compliance status: Existing
(All Other Elevations N, E, W): VT = 0.60</t>
  </si>
  <si>
    <t>Window Compliance status: Altered
(South elevation):  VT = 0.42
Window Compliance status: Existing
(All Other Elevations N, E, W): VT = 0.60</t>
  </si>
  <si>
    <t>Window Compliance status: New
(South elevation): U-Value = 0.35
Window Compliance status: Existing
(All Other Elevations N, E, W): U-Value = 0.55</t>
  </si>
  <si>
    <t>Window Compliance status: New
(South elevation): SHGC = 0.32
Window Compliance status: Existing
(All Other Elevations N, E, W): SHGC = 0.56</t>
  </si>
  <si>
    <t>Window Compliance status: New
(South elevation): VT = 0.53
Window Compliance status: Existing
(All Other Elevations N, E, W): VT = 0.60</t>
  </si>
  <si>
    <t>Window Compliance status: New
(South elevation): U-Value = 0.36
Window Compliance status: Existing
(All Other Elevations N, E, W): U-Value = 0.55</t>
  </si>
  <si>
    <t>Window Compliance status: New
(South elevation): SHGC = 0.25
Window Compliance status: Existing
(All Other Elevations N, E, W): SHGC = 0.56</t>
  </si>
  <si>
    <t>Window Compliance status: New
(South elevation): VT = 0.42
Window Compliance status: Existing
(All Other Elevations N, E, W): VT = 0.60</t>
  </si>
  <si>
    <t>Overall: 42%
North: 20%
East: 20%
South: 94%
(Window Compliance Status: Altered)
West: 20%</t>
  </si>
  <si>
    <t>Overall: 42%
North: 20%
East: 20%
South: 94%
(Window Compliance Status: New)
West: 20%</t>
  </si>
  <si>
    <t>Air System Compliance Status: New
(South Perimeter Zone): SZAC
Air System Compliance Status: Existing
(All Other Zones): SZAC</t>
  </si>
  <si>
    <t>Fan Compliance Status: New
(South Perimeter Zone): 
Zone 1: 1.5 hp
Fan Compliance Status: Existing
(All Other Zones):
Core Zone: 2.0 hp
Zone 2: 1.0 hp
Zone 3: 1.5 hp
Zone 4: 1.0 hp</t>
  </si>
  <si>
    <t xml:space="preserve">Brake Horsepower Method:
Fan Compliance Status: New
(South Perimeter Zone): 
Zone 1: 1.12 bhp
               0.855 Motor Eff
Fan Compliance Status: Existing
(All Other Zones):
Core Zone: 1.6 bhp
                        0.865 Motor Eff
Zone 2: 0.8 bhp
                 0.855 Motor Eff
Zone 3: 1.2 bhp
                 0.855 Motor Eff
Zone 4: 0.8 bhp
                 0.855 Motor Eff
</t>
  </si>
  <si>
    <t>Coil Heating Compliance Status: New
(Top Floor West Perimeter Zone): NA
Coil Heating Compliance Status: Existing
(All Other Zones): Hot Water</t>
  </si>
  <si>
    <t>Coil Heating Compliance Status: New
(Top Floor West Perimeter Zone): NA
Coil Heating Compliance Status: Existing
(All Other Zones):Default</t>
  </si>
  <si>
    <t>Boiler Compliance Status: Existing
Qty: 1</t>
  </si>
  <si>
    <t>Boiler Compliance Status: Existing
600,000</t>
  </si>
  <si>
    <t>Roof Compliance Status: New
Metal Frame  Roof  (Wood Frame and Other)
Low</t>
  </si>
  <si>
    <t>Boiler Compliance Status: New
Qty: 1</t>
  </si>
  <si>
    <t>Boiler Compliance Status: New
700,000</t>
  </si>
  <si>
    <t>Air System Compliance Status: New
CoilClgDXEIRRatio_fTwbToadbSI
CoilClgDXEIRRatio_fQFrac
CoilClgDXSnglEIRRatio_fCFMRatio</t>
  </si>
  <si>
    <t>Fan Compliance Status: New
ConstantVolume</t>
  </si>
  <si>
    <t>Fan Compliance Status: New
VariableSpeedDrive</t>
  </si>
  <si>
    <t>Fan Compliance Status: New
Bottom VAV - 15
Mid VAV - 15
Top VAV - 20</t>
  </si>
  <si>
    <t>Outside Air Control Compliance Status: New
Bottom VAV - Integrated
Mid VAV - NonIntegrated
Top VAV - Integrated</t>
  </si>
  <si>
    <t>Air System Compliance Status: New
Control System Type: DDCToZone
WarmestResetFlowFirst
Heating - 60
Cooling - 55</t>
  </si>
  <si>
    <t xml:space="preserve">Air System Compliance Status: New
Control System Type: DDCToZone
WarmestResetFlowFirst
Heating - 60
Cooling - 55
</t>
  </si>
  <si>
    <t xml:space="preserve">Air System Compliance Status: New
Heating - 60
Cooling - 55
</t>
  </si>
  <si>
    <t>Coil Cooling Compliance Status: New
EER=13.1</t>
  </si>
  <si>
    <t>Coil Cooling Compliance Status: New
Direct Expansion (DX)</t>
  </si>
  <si>
    <t>Air System Compliance Status: New
Fluid System Compliance Status: New
PVAV with Reheat</t>
  </si>
  <si>
    <t>BsmntZnPSZ AirSys
200</t>
  </si>
  <si>
    <t>OfficeClgSetpt</t>
  </si>
  <si>
    <t>OfficeHtgSetpt</t>
  </si>
  <si>
    <t>44F, Fixed</t>
  </si>
  <si>
    <t>CHW: 92.4 %
CW: 93 %</t>
  </si>
  <si>
    <t>Operation Control: OnDemand
Speed Control: Constant Speed, Variable Flow</t>
  </si>
  <si>
    <t>Window Compliance status: New
0.35</t>
  </si>
  <si>
    <t>Window Compliance status: New
0.36</t>
  </si>
  <si>
    <t>Window Compliance status: New
0.32</t>
  </si>
  <si>
    <t>Window Compliance status: New
0.25</t>
  </si>
  <si>
    <t>Window Compliance status: New
0.53</t>
  </si>
  <si>
    <t>Window Compliance status: New
0.42</t>
  </si>
  <si>
    <t>Air System Compliance Status: New
SZAC</t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</si>
  <si>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
Base_CZ12-NonresMetalFrameWallU062: 0.62 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
Altered Light Mass Wall (Core Retail East Wall): 0.046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Heavy Mass Wall (Core Retail West Wall): 0.051 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Metal Frame Wall (Back Space East Wall): 0.053
Altered Metal Building Wall (Back Space North Wall): 0.052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New Heavy Mass Wall (Back Space West Wall): 0.051 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</si>
  <si>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New Walls: MetalFrameWall</t>
    </r>
    <r>
      <rPr>
        <b/>
        <u/>
        <sz val="10"/>
        <rFont val="Calibri"/>
        <family val="2"/>
        <scheme val="minor"/>
      </rPr>
      <t xml:space="preserve">
Core Retail</t>
    </r>
    <r>
      <rPr>
        <sz val="10"/>
        <rFont val="Calibri"/>
        <family val="2"/>
        <scheme val="minor"/>
      </rPr>
      <t xml:space="preserve">
Exterior Wall Compliance Status: Altered
MassLightWall (Core Retail East Wall)
MassHeavyWall (Core Retail West Wall)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MetalFrameWall (Back Space East Wall)
MetalBuildingWall (Back Space North Wall)
Exterior Wall Compliance Status: New
MassHeavyWall (Back Space West Wall) </t>
    </r>
  </si>
  <si>
    <r>
      <rPr>
        <b/>
        <u/>
        <sz val="10"/>
        <rFont val="Calibri"/>
        <family val="2"/>
        <scheme val="minor"/>
      </rPr>
      <t>Front Entry, Front Retail and Point Of S</t>
    </r>
    <r>
      <rPr>
        <sz val="10"/>
        <rFont val="Calibri"/>
        <family val="2"/>
        <scheme val="minor"/>
      </rPr>
      <t>ale
Exterior Wall Compliance Status: New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New Walls: MetalFrameWall</t>
    </r>
    <r>
      <rPr>
        <b/>
        <u/>
        <sz val="10"/>
        <rFont val="Calibri"/>
        <family val="2"/>
        <scheme val="minor"/>
      </rPr>
      <t xml:space="preserve">
Core Retail</t>
    </r>
    <r>
      <rPr>
        <sz val="10"/>
        <rFont val="Calibri"/>
        <family val="2"/>
        <scheme val="minor"/>
      </rPr>
      <t xml:space="preserve">
Exterior Wall Compliance Status: Altered
MassLightWall (Core Retail East Wall)
MassHeavyWall (Core Retail West Wall)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
MetalFrameWall (Back Space East Wall)
MetalBuildingWall (Back Space North Wall)
Exterior Wall Compliance Status: New
MassHeavyWall (Back Space West Wall) 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</si>
  <si>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
Base_CZ12-NonresMetalFrameWallU062: 0.62 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
Altered Light Mass Wall (Core Retail East Wall): 0.046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Heavy Mass Wall (Core Retail West Wall): 0.051 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
Altered Metal Frame Wall (Back Space East Wall): 0.053
Altered Metal Building Wall (Back Space North Wall): 0.052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New Heavy Mass Wall (Back Space West Wall): 0.051 </t>
    </r>
  </si>
  <si>
    <r>
      <rPr>
        <b/>
        <u/>
        <sz val="10"/>
        <rFont val="Calibri"/>
        <family val="2"/>
        <scheme val="minor"/>
      </rPr>
      <t>Front Retail and Point Of Sale, Front Entry</t>
    </r>
    <r>
      <rPr>
        <sz val="10"/>
        <rFont val="Calibri"/>
        <family val="2"/>
        <scheme val="minor"/>
      </rPr>
      <t xml:space="preserve">
Roof Compliance Status: New
WoodFramingAndOtherRoof
Low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WoodFramingAndOtherRoof
Low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MetalBuildingRoof
Low</t>
    </r>
  </si>
  <si>
    <r>
      <rPr>
        <b/>
        <u/>
        <sz val="10"/>
        <rFont val="Calibri"/>
        <family val="2"/>
        <scheme val="minor"/>
      </rPr>
      <t>Front Retail and Point Of Sale, Front Entry</t>
    </r>
    <r>
      <rPr>
        <sz val="10"/>
        <rFont val="Calibri"/>
        <family val="2"/>
        <scheme val="minor"/>
      </rPr>
      <t xml:space="preserve">
Roof Compliance Status: New
WoodFramingAndOtherRoof
Low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WoodFramingAndOtherRoof
Low
</t>
    </r>
    <r>
      <rPr>
        <b/>
        <u/>
        <sz val="10"/>
        <rFont val="Calibri"/>
        <family val="2"/>
        <scheme val="minor"/>
      </rPr>
      <t xml:space="preserve">Back Space
</t>
    </r>
    <r>
      <rPr>
        <sz val="10"/>
        <rFont val="Calibri"/>
        <family val="2"/>
        <scheme val="minor"/>
      </rPr>
      <t>MetalBuildingRoof
Low</t>
    </r>
  </si>
  <si>
    <t>Coil Heating Compliance Status: Existing
Hot Water Boiler with Reheat
Coil Heating Compliance Status: Existing
(South Zones): Gas Furnace</t>
  </si>
  <si>
    <t>Coil Cooling Compliance Status: Existing
Direct Expansion (DX)</t>
  </si>
  <si>
    <t>Air System Compliance Status: Existing
PVAV with Reheat
Air System Compliance Status: Existing
(South Zones): SZAC</t>
  </si>
  <si>
    <t>Coil Cooling Compliance Status: Existing
(PVAV): EER - 9.8
Coil Cooling Compliance Status: Existing
(South Zones): EER - 11.0</t>
  </si>
  <si>
    <t>Air System Compliance Status: Existing
PVAV with Reheat
WarmestResetFlowFirst
High - 60 F
Low - 55 F
Air System Compliance Status: Existing
(South Zones): SZAC
No SAT Control (Htg/clg cycles on/off based on call from thermostat)</t>
  </si>
  <si>
    <t>Air System Compliance Status: Existing
PVAV with Reheat
Integrated
Air System Compliance Status: Existing
(South Zones): SZAC
NA</t>
  </si>
  <si>
    <t>Brake Horsepower Method:
Fan Compliance Status: New
 3.2 bhp
 0.895 Motor Eff</t>
  </si>
  <si>
    <t>Air System Compliance Status: Existing
PVAV with Reheat
Differential Dry-Bulb
Air System Compliance Status: Existing
(South Zones): SZAC
NA</t>
  </si>
  <si>
    <t xml:space="preserve"> Same as user model</t>
  </si>
  <si>
    <t xml:space="preserve">Same as proposed model
</t>
  </si>
  <si>
    <t>Fan Compliance Status: Existing
AirSys: PVAV with Reheat
VariableSpeedDrive
Fan Compliance Status: Existing
AirSys: SZAC
(South Zones): Constant Volume</t>
  </si>
  <si>
    <t>Same as proposed model</t>
  </si>
  <si>
    <t>CoilHeating Compliance Status: Existing
AirSys: PVAV with Reheat
NA
CoilHeating Compliance Status: Existing
AirSys: SZAC
CoilHtgFurnFIRRatio_fQRatio</t>
  </si>
  <si>
    <t>Brake Horsepower
Bottom VAV - 14.085
Mid VAV - 13
Top VAV - 18.175</t>
  </si>
  <si>
    <t>Office: WarehouseClgSetPt
Warehouse: NA</t>
  </si>
  <si>
    <t>Office: WarehouseHtgSetPt
Warehouse: WarehouseHtgSetPt</t>
  </si>
  <si>
    <t xml:space="preserve">BsmntZnPSZ AirSys
200
</t>
  </si>
  <si>
    <t>Chiller- 1.2 gpm/ton
Condenser- 2.4 gpm/ton</t>
  </si>
  <si>
    <t>All Above Grade Floors</t>
  </si>
  <si>
    <t>Basement Floor</t>
  </si>
  <si>
    <t>Computer Data Room</t>
  </si>
  <si>
    <t>AFUE (Coil Heating Furnace)</t>
  </si>
  <si>
    <t>Heating- 1.25
Cooling- 1.15</t>
  </si>
  <si>
    <t>363,000 btu/h</t>
  </si>
  <si>
    <t>Based on capacity, Table 110.2-K</t>
  </si>
  <si>
    <t>VariableSpeedDrive, VSD</t>
  </si>
  <si>
    <t>85F</t>
  </si>
  <si>
    <t>CHW: 85.5%
CW: 86.5%</t>
  </si>
  <si>
    <t>070015-HotSml-Run22</t>
  </si>
  <si>
    <t>040006-OffLrg-Run20</t>
  </si>
  <si>
    <t>030006-OffMed-Run19  - VAV reheat system with CRAC Unit</t>
  </si>
  <si>
    <r>
      <t xml:space="preserve">Basement and Levels - 7 to 11
Core and South, West, North  Perimeter Zones
 - </t>
    </r>
    <r>
      <rPr>
        <b/>
        <sz val="10"/>
        <rFont val="Calibri"/>
        <family val="2"/>
        <scheme val="minor"/>
      </rPr>
      <t>Office  (Greater than 250 square feet in floor area)</t>
    </r>
  </si>
  <si>
    <t>ChlrWtrCentPathBGtEql300Lt600tonQRatio_fTchwsTcwsSI</t>
  </si>
  <si>
    <t>ChlrWtrCentPathBGtEql300Lt600tonEIRRatio_fQRatio
ChlrWtrCentPathBGtEql300Lt600tonEIRRatio_fTchwsTcwsSI</t>
  </si>
  <si>
    <t>Path B curve from Appendix 5.7 based on chiller size</t>
  </si>
  <si>
    <t>ChlrWtrPosDispPathBAllQRatio_fTchwsTcwsSI</t>
  </si>
  <si>
    <t>ChlrWtrPosDispPathBAllEIRRatio_fQRatio
ChlrWtrPosDispPathBAllEIRRatio_fTchwsTcwsSI</t>
  </si>
  <si>
    <t>030006-OffMed-Run19\030006-OffMed-Run19.cibd</t>
  </si>
  <si>
    <t>070015-HotSml-Run22\070015-HotSml-Run22.cibd</t>
  </si>
  <si>
    <t>040006-OffLrg-Run20\040006-OffLrg-Run20.cibd</t>
  </si>
  <si>
    <t>Zone 1:  OfficeLights
Zone 2:  OfficeLights
Zone 3:  OfficeLights
Zone 4:  OfficeLights
Core Zone:  OfficeLights
Attic Zone: na</t>
  </si>
  <si>
    <t>CBECC-Com 2013-3a (687)</t>
  </si>
  <si>
    <t>Repo\trunk\CBECC-Com13\
Projects\RulesetImplementationTests</t>
  </si>
  <si>
    <t>Office: 1.5 W/ft2</t>
  </si>
  <si>
    <t>Core Spaces (all lvls): Computer Room</t>
  </si>
  <si>
    <t>Computer Room: 18 W/ft2</t>
  </si>
  <si>
    <t>1. Metal Standing Seam  - 1/16. 
2. Expanded Polystyrene - EPS - 3 1/2 in. R15</t>
  </si>
  <si>
    <t>1. Metal Standing Seam  - 1/16 
2. Expanded Polystyrene - EPS - 3 1/2 in. R15</t>
  </si>
  <si>
    <t>MetalFrameWallU068:
1. Stucco - 7/8 in.
2. Building Paper - 1/16 in.
3. Expanded Polystyrene - EPS - 3in. R13
4. Air - Metal Wall Framing - 16 or 24 in. OC
5. Gypsum Board - 1/2 in.</t>
  </si>
  <si>
    <t>1. Stucco - 7/8 in.
2. Building Paper - 1/16 in.
3. Expanded Polystyrene - EPS - 3in. R13
4. Air - Metal Wall Framing - 16 or 24 in. OC
5. Gypsum Board - 1/2 in.</t>
  </si>
  <si>
    <t>Exterior Floor: Ground Floor
1. Compliance Insulation R9.83
2. Plywood - 5/8 in.
3. Carpet - 3/4 in.
Exterior Floor: Soffit
1. Compliance Insulation R9.83
2. Plywood - 5/8 in.
3. Carpet - 3/4 in.</t>
  </si>
  <si>
    <r>
      <t>Roof Aged Solar Reflectance</t>
    </r>
    <r>
      <rPr>
        <i/>
        <sz val="10"/>
        <rFont val="Calibri"/>
        <family val="2"/>
        <scheme val="minor"/>
      </rPr>
      <t xml:space="preserve">
(Solar Absorptance)</t>
    </r>
  </si>
  <si>
    <r>
      <t>Roof Aged Thermal emittance</t>
    </r>
    <r>
      <rPr>
        <i/>
        <sz val="10"/>
        <rFont val="Calibri"/>
        <family val="2"/>
        <scheme val="minor"/>
      </rPr>
      <t xml:space="preserve">
(Thermal Absorptance)</t>
    </r>
  </si>
  <si>
    <r>
      <t>0.75</t>
    </r>
    <r>
      <rPr>
        <i/>
        <sz val="10"/>
        <rFont val="Calibri"/>
        <family val="2"/>
        <scheme val="minor"/>
      </rPr>
      <t xml:space="preserve">
(0.25)</t>
    </r>
  </si>
  <si>
    <r>
      <t>0.78</t>
    </r>
    <r>
      <rPr>
        <i/>
        <sz val="10"/>
        <rFont val="Calibri"/>
        <family val="2"/>
        <scheme val="minor"/>
      </rPr>
      <t xml:space="preserve">
(0.78)</t>
    </r>
  </si>
  <si>
    <r>
      <t>0.85</t>
    </r>
    <r>
      <rPr>
        <i/>
        <sz val="10"/>
        <rFont val="Calibri"/>
        <family val="2"/>
        <scheme val="minor"/>
      </rPr>
      <t xml:space="preserve">
(0.85)</t>
    </r>
  </si>
  <si>
    <r>
      <t>0.60</t>
    </r>
    <r>
      <rPr>
        <i/>
        <sz val="10"/>
        <rFont val="Calibri"/>
        <family val="2"/>
        <scheme val="minor"/>
      </rPr>
      <t xml:space="preserve">
(0.40)</t>
    </r>
  </si>
  <si>
    <r>
      <t>0.70</t>
    </r>
    <r>
      <rPr>
        <i/>
        <sz val="10"/>
        <rFont val="Calibri"/>
        <family val="2"/>
        <scheme val="minor"/>
      </rPr>
      <t xml:space="preserve">
(0.70)</t>
    </r>
  </si>
  <si>
    <r>
      <t>0.63</t>
    </r>
    <r>
      <rPr>
        <i/>
        <sz val="10"/>
        <rFont val="Calibri"/>
        <family val="2"/>
        <scheme val="minor"/>
      </rPr>
      <t xml:space="preserve">
(0.37)</t>
    </r>
  </si>
  <si>
    <r>
      <t>Residential: 0.55</t>
    </r>
    <r>
      <rPr>
        <i/>
        <sz val="10"/>
        <rFont val="Calibri"/>
        <family val="2"/>
        <scheme val="minor"/>
      </rPr>
      <t xml:space="preserve">
(0.45)</t>
    </r>
    <r>
      <rPr>
        <sz val="10"/>
        <rFont val="Calibri"/>
        <family val="2"/>
        <scheme val="minor"/>
      </rPr>
      <t xml:space="preserve">
NonResidential 0.63</t>
    </r>
    <r>
      <rPr>
        <i/>
        <sz val="10"/>
        <rFont val="Calibri"/>
        <family val="2"/>
        <scheme val="minor"/>
      </rPr>
      <t xml:space="preserve">
(0.37)</t>
    </r>
  </si>
  <si>
    <t>Zone-2_Fine Storage - 454 Ft2
(40 skylights @11.35 Ft2)
Zone-3_Bulk Storage - 2020.3 Ft2
(178 skylights @11.35 Ft2)</t>
  </si>
  <si>
    <t>Zone-2_Fine Storage - 640 Ft2
(40 skylights @16 Ft2)
Zone-3_Bulk Storage - 2848 Ft2
(178 skylights @16 Ft2)</t>
  </si>
  <si>
    <t>Zone-2_Fine Storage - 640 Ft2
(40 skylights @16 Ft2)
Zone-3_Bulk Storage - 2848 Ft2 
(178 skylights @16 Ft2)</t>
  </si>
  <si>
    <t>Zone-2_Fine Storage - 464 ft2
(29 skylights @16ft2)
Zone-3_Bulk Storage - 2016 ft2
(126 skylights @16ft2)</t>
  </si>
  <si>
    <t xml:space="preserve">Total: 7%
</t>
  </si>
  <si>
    <t xml:space="preserve">Total: 5%
</t>
  </si>
  <si>
    <t>1.Asphalt roll roofing - 1/4 in. (R-0.15)
2.Hardboard - HDF - 50 lb/ft3 - 3/4 in. (R-1.03)
3. Cellular polyisocyanurate (unfaced) - 3 1/2 in. R21</t>
  </si>
  <si>
    <t>1. Asphalt roll roofing - 1/4 in.
2. Hardboard - HDF - 50 lb/ft3 - 3/4 in.
3. Cellular polyisocyanurate (unfaced) - 3 1/2 in. R21</t>
  </si>
  <si>
    <t>0.75
(0.25)</t>
  </si>
  <si>
    <t>0.78
(0.78)</t>
  </si>
  <si>
    <t>1.Asphalt roll roofing - 1/4 in.
2.Hardboard - HDF - 50 lb/ft3 - 3/4 in.
3.Expanded Polystyrene - EPS - 4 1/16 in. R17</t>
  </si>
  <si>
    <t>1. Asphalt roll roofing - 1/4 in.
2. Hardboard - HDF - 50 lb/ft3 - 3/4 in.
3. Expanded Polystyrene - EPS - 4 1/16 in. R17</t>
  </si>
  <si>
    <t>NA (Slab -on grade)
Soffit: OtherFloor</t>
  </si>
  <si>
    <t>Ground Floor: NA (Slab -on grade)
Soffit: OtherFloor</t>
  </si>
  <si>
    <t>No SAT Control 
(Htg/clg cycles on/off based on call from thermostat)</t>
  </si>
  <si>
    <t>Coil Heating Compliance Status: New &amp; Exisiting
Gas Furnace</t>
  </si>
  <si>
    <t>Coil Cooling Compliance Status: New &amp; Existing
Direct Expansion (DX)</t>
  </si>
  <si>
    <t>Cooling - 55F Perimeter, 55F Core
Heating - 95F Perimeter, 95F Core</t>
  </si>
  <si>
    <t xml:space="preserve">Variable flow,
FanVSDPerfSpResetPwrRatio_fCFMRatio
</t>
  </si>
  <si>
    <t>Variable flow, VSD with Static Pressure Reset
FanVSDGoodSpResetPwrRatio_fCFMRatio</t>
  </si>
  <si>
    <t>Air System Compliance Status: New
(Top Floor West Perimeter Zone):
Heating 95F
Cooling - 55F
Air System Compliance Status: Existing
(All Other Zones):
Heating - 60
Cooling - 55</t>
  </si>
  <si>
    <t>Air System Compliance Status: New
(Top Floor West Perimeter Zone): No SAT Control (Htg/clg cycles on/off based on call from thermostat)
Air System Compliance Status: Existing
(All Other Zones): 
Control System Type: DDCToZone
WarmestResetFlowFirst
Heating - 60
Cooling - 55</t>
  </si>
  <si>
    <t>1. Cellular polyisocyanurate (unfaced) - 3 1/2 in. R21
2. Concrete - 80 lb/ft3 - 4 in.
3. Metal Deck - 1/16 in.
4. OSB - Oriented Strand Board - 5/8 in.
5. Carpet - 3/4 in.</t>
  </si>
  <si>
    <t>Boiler Compliance Status: New
240,522</t>
  </si>
  <si>
    <t>Heating- 60F
Cooling- 55F</t>
  </si>
  <si>
    <t>Heating - 95F
Cooling - 60F</t>
  </si>
  <si>
    <r>
      <t>82% E</t>
    </r>
    <r>
      <rPr>
        <vertAlign val="subscript"/>
        <sz val="10"/>
        <rFont val="Calibri"/>
        <family val="2"/>
        <scheme val="minor"/>
      </rPr>
      <t>t</t>
    </r>
  </si>
  <si>
    <t>Based on system type</t>
  </si>
  <si>
    <t xml:space="preserve"> WoodFramingAndOtherRoofU055:
1. Metal Standing Seam - 1/16 in.
2. Expanded Polystyrene - EPS - 4 1/16 in. R17
3. Gypsum Board 1/2in</t>
  </si>
  <si>
    <t>1. Metal Standing Seam - 1/16 in.
2. Expanded Polystyrene - EPS - 4 1/16 in. R17
3. Gypsum Board - 1/2 in.</t>
  </si>
  <si>
    <t>MetalFrameWallU082:
1.Stucco - 7/8 in.
2. Expanded Polystyrene - EPS - 2 7/16 in. R10
3. Air - Metal Wall Framing - 16 or 24 in. OC
4. Gypsum Board - 3/8 in.</t>
  </si>
  <si>
    <t>1. Stucco 7/8 in.
2. Expanded Polystyrene - EPS - 2 7/16 in. R10
3. Air - Metal Wall Framing - 16 or 24 in. OC
4. Gypsum Board - 3/8 in.</t>
  </si>
  <si>
    <t>"MassFloorU058":
1. Metal Deck - 1/16 in.
2. Concrete - 80 lb/ft3 - 4 in.
3. Expanded Polystyrene - EPS - 1 7/8 in. R8.0
4. Expanded Polyurethane - 3/4 in. R4.7
5. Carpet - 3/4 in.</t>
  </si>
  <si>
    <t>1. Metal Deck - 1/16 in.
2. Concrete - 80 lb/ft3 - 4 in.
3. Expanded Polystyrene - EPS - 1 7/8 in. R8.0
4. Expanded Polyurethane - 3/4 in. R4.7
5. Carpet - 3/4 in.</t>
  </si>
  <si>
    <t>CHW: 12.9 W/gpm
CW: 14 W/gpm</t>
  </si>
  <si>
    <t>Coil Heating Compliance Status: New
Gas Furnace</t>
  </si>
  <si>
    <r>
      <rPr>
        <b/>
        <u/>
        <sz val="10"/>
        <rFont val="Calibri"/>
        <family val="2"/>
        <scheme val="minor"/>
      </rPr>
      <t>Front Entry, Front Retail, Point Of Sale  and Back Space</t>
    </r>
    <r>
      <rPr>
        <u/>
        <sz val="10"/>
        <rFont val="Calibri"/>
        <family val="2"/>
        <scheme val="minor"/>
      </rPr>
      <t xml:space="preserve">
Base_CZ12-NonresMetalFrameWallU062 (MetalFrameWall)</t>
    </r>
    <r>
      <rPr>
        <sz val="10"/>
        <rFont val="Calibri"/>
        <family val="2"/>
        <scheme val="minor"/>
      </rPr>
      <t xml:space="preserve">
1. Stucco - 7/8 in.
2. Compliance Insulation R13.99
3. Air - Metal Wall Framing 16-24 in. OC
4. Gypsum Board - 1/2 in.
</t>
    </r>
    <r>
      <rPr>
        <b/>
        <u/>
        <sz val="10"/>
        <rFont val="Calibri"/>
        <family val="2"/>
        <scheme val="minor"/>
      </rPr>
      <t>Core Retail</t>
    </r>
    <r>
      <rPr>
        <u/>
        <sz val="10"/>
        <rFont val="Calibri"/>
        <family val="2"/>
        <scheme val="minor"/>
      </rPr>
      <t xml:space="preserve">
Altered light mass wall (MassLightWall)</t>
    </r>
    <r>
      <rPr>
        <sz val="10"/>
        <rFont val="Calibri"/>
        <family val="2"/>
        <scheme val="minor"/>
      </rPr>
      <t xml:space="preserve">
1. Stucco - 7/8 in.
2. Gypsum partition block - 4 cells - 3 in. x 12 in. x 30 in. - 3 in.
3. Gypsum partition block - 4 cells - 3 in. x 12 in. x 30 in. - 3 in. 
4. Expanded Polystyrene - EPS - 4 1/16 in. R17
5. Air - Metal Wall Framing 16-24 in. OC
6. Gypsum Board - 1/2 in.</t>
    </r>
    <r>
      <rPr>
        <b/>
        <u/>
        <sz val="10"/>
        <rFont val="Calibri"/>
        <family val="2"/>
        <scheme val="minor"/>
      </rPr>
      <t xml:space="preserve">
Core Retail and Back Space</t>
    </r>
    <r>
      <rPr>
        <u/>
        <sz val="10"/>
        <rFont val="Calibri"/>
        <family val="2"/>
        <scheme val="minor"/>
      </rPr>
      <t xml:space="preserve">
Altered/New heavy mass wall (MassHeavyWall)</t>
    </r>
    <r>
      <rPr>
        <sz val="10"/>
        <rFont val="Calibri"/>
        <family val="2"/>
        <scheme val="minor"/>
      </rPr>
      <t xml:space="preserve">
1. Stucco - 7/8 in.
2. Concrete - 140 lb/ft3 - 6in
3. Expanded Polystyrene - EPS - 4 1/16 in. R17
4. Air - Metal Wall Framing 16-24 in. OC
5. Gypsum Board - 1/2 in.</t>
    </r>
    <r>
      <rPr>
        <u/>
        <sz val="10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Back Space</t>
    </r>
    <r>
      <rPr>
        <u/>
        <sz val="10"/>
        <rFont val="Calibri"/>
        <family val="2"/>
        <scheme val="minor"/>
      </rPr>
      <t xml:space="preserve">
Altered metal building wall (MetalBuildingWall)</t>
    </r>
    <r>
      <rPr>
        <sz val="10"/>
        <rFont val="Calibri"/>
        <family val="2"/>
        <scheme val="minor"/>
      </rPr>
      <t xml:space="preserve">
1. Metal Siding - 1/16 in.
2. Expanded Polystyrene - EPS - 4 1/16 in. R17
3. Air - Metal Wall Framing 16-24 in. OC
4. Plywood - 3/4 in.
</t>
    </r>
    <r>
      <rPr>
        <u/>
        <sz val="10"/>
        <rFont val="Calibri"/>
        <family val="2"/>
        <scheme val="minor"/>
      </rPr>
      <t>Altered metal frame wall (MetalBuildingWall)</t>
    </r>
    <r>
      <rPr>
        <sz val="10"/>
        <rFont val="Calibri"/>
        <family val="2"/>
        <scheme val="minor"/>
      </rPr>
      <t xml:space="preserve">
1. Stucco - 7/8 in.
2. Expanded Polystyrene - EPS - 4 1/16 in. R17
3. Air - Metal Wall Framing 16-24 in. OC
4. Gypsum Board - 1/2 in.</t>
    </r>
  </si>
  <si>
    <r>
      <rPr>
        <b/>
        <u/>
        <sz val="10"/>
        <rFont val="Calibri"/>
        <family val="2"/>
        <scheme val="minor"/>
      </rPr>
      <t>Front Entry, Front Retail, Point Of Sale  and Back Space</t>
    </r>
    <r>
      <rPr>
        <u/>
        <sz val="10"/>
        <rFont val="Calibri"/>
        <family val="2"/>
        <scheme val="minor"/>
      </rPr>
      <t xml:space="preserve">
Base_CZ12-NonresMetalFrameWallU062 (MetalFrameWall)</t>
    </r>
    <r>
      <rPr>
        <sz val="10"/>
        <rFont val="Calibri"/>
        <family val="2"/>
        <scheme val="minor"/>
      </rPr>
      <t xml:space="preserve">
1. Stucco - 7/8 in.
2. Compliance Insulation R13.99
3. Air - Metal Wall Framing 16-24 in. OC
4. Gypsum Board - 1/2 in.</t>
    </r>
    <r>
      <rPr>
        <u/>
        <sz val="10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Core Retail</t>
    </r>
    <r>
      <rPr>
        <u/>
        <sz val="10"/>
        <rFont val="Calibri"/>
        <family val="2"/>
        <scheme val="minor"/>
      </rPr>
      <t xml:space="preserve">
Altered light mass wall (MassLightWall)</t>
    </r>
    <r>
      <rPr>
        <sz val="10"/>
        <rFont val="Calibri"/>
        <family val="2"/>
        <scheme val="minor"/>
      </rPr>
      <t xml:space="preserve">
1. Stucco - 7/8 in.
2. Gypsum partition block - 4 cells - 3 in. x 12 in. x 30 in. - 3 in.
3. Gypsum partition block - 4 cells - 3 in. x 12 in. x 30 in. - 3 in. 
4. Expanded Polystyrene - EPS - 4 1/16 in. R17
5. Air - Metal Wall Framing 16-24 in. OC
6. Gypsum Board - 1/2 in.
</t>
    </r>
    <r>
      <rPr>
        <b/>
        <u/>
        <sz val="10"/>
        <rFont val="Calibri"/>
        <family val="2"/>
        <scheme val="minor"/>
      </rPr>
      <t>Core Retail and Back Space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Altered/New heavy mass wall (MassHeavyWall)</t>
    </r>
    <r>
      <rPr>
        <sz val="10"/>
        <rFont val="Calibri"/>
        <family val="2"/>
        <scheme val="minor"/>
      </rPr>
      <t xml:space="preserve">
1. Stucco - 7/8 in.
2. Concrete - 140 lb/ft3 - 6in
3. Expanded Polystyrene - EPS - 4 1/16 in. R17
4. Air - Metal Wall Framing 16-24 in. OC
5. Gypsum Board - 1/2 in.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Altered metal building wall (MetalBuildingWall)</t>
    </r>
    <r>
      <rPr>
        <sz val="10"/>
        <rFont val="Calibri"/>
        <family val="2"/>
        <scheme val="minor"/>
      </rPr>
      <t xml:space="preserve">
1. Metal Siding - 1/16 in.
2. Expanded Polystyrene - EPS - 4 1/16 in. R17
3. Air - Metal Wall Framing 16-24 in. OC
4. Plywood - 3/4 in.
</t>
    </r>
    <r>
      <rPr>
        <u/>
        <sz val="10"/>
        <rFont val="Calibri"/>
        <family val="2"/>
        <scheme val="minor"/>
      </rPr>
      <t>Altered metal frame wall (MetalBuildingWall)</t>
    </r>
    <r>
      <rPr>
        <sz val="10"/>
        <rFont val="Calibri"/>
        <family val="2"/>
        <scheme val="minor"/>
      </rPr>
      <t xml:space="preserve">
1. Stucco - 7/8 in.
2. Expanded Polystyrene - EPS - 4 1/16 in. R17
3. Air - Metal Wall Framing 16-24 in. OC
4. Gypsum Board - 1/2 in.</t>
    </r>
  </si>
  <si>
    <t>Coil Cooling Compliance Status: Existing
AirSys: PVAV with Reheat
CoilClgDXEIRRatio_fTwbToadbSI
CoilClgDXEIRRatio_fQFrac
CoilClgDXSnglEIRRatio_fCFMRatio
Coil Cooling Compliance Status: Existing
AirSys: SZAC
CoilClgDXEIRRatio_fTwbToadbSI
CoilClgDXEIRRatio_fQFrac
CoilClgDXSnglEIRRatio_fCFMRatio</t>
  </si>
  <si>
    <t>Boiler Compliance Status: Existing
Qty: 2</t>
  </si>
  <si>
    <t>0.23 kW (19.0 W/gpm)</t>
  </si>
  <si>
    <t>Ruleset Implementation Tests - Test Specification Status</t>
  </si>
  <si>
    <t>Status of Example Test Files - Detailed Geometry</t>
  </si>
  <si>
    <t>Status of Example Test Files - Simplified Geometry</t>
  </si>
  <si>
    <t>Test Name</t>
  </si>
  <si>
    <t>Compliance Type</t>
  </si>
  <si>
    <t>Notes</t>
  </si>
  <si>
    <t xml:space="preserve"> Example Test File Status</t>
  </si>
  <si>
    <t>Example Test File Path</t>
  </si>
  <si>
    <t>020006-OffSml-Run01</t>
  </si>
  <si>
    <t>NewComplete</t>
  </si>
  <si>
    <t>Envelope and window assembly performance</t>
  </si>
  <si>
    <t>020006-OffSml-Run02</t>
  </si>
  <si>
    <t>Envelope minimum requirements</t>
  </si>
  <si>
    <t>Window Wall Ratio (WWR)</t>
  </si>
  <si>
    <t>Skylight to Roof Ratio (SRR) and Skylight Performance</t>
  </si>
  <si>
    <t>Skylight to Roof Ratio (SRR) and Daylit Area</t>
  </si>
  <si>
    <t>Modify Test for Simplified Geometry:  Exclude Testing/Verification of Daylighting Parameters</t>
  </si>
  <si>
    <t>Adding/Enlarging Skylights to meet 140.3C daylit area requirements currently not supported</t>
  </si>
  <si>
    <t>020006-OffSml-Run14</t>
  </si>
  <si>
    <t>Lighting - Power Adjustment Factors (PAF) rules</t>
  </si>
  <si>
    <t>050006-RetlMed-Run16</t>
  </si>
  <si>
    <t>Lighting and daylighting</t>
  </si>
  <si>
    <t>Modify Test for Simplified Geometry: Exclude Testing/Verification of Daylighting Parameters</t>
  </si>
  <si>
    <t>030006-OffMed-Run19</t>
  </si>
  <si>
    <t>HVAC - VAV and CRAH</t>
  </si>
  <si>
    <t>HVAC - SZAC and HV</t>
  </si>
  <si>
    <t>HVAC - PVAV, SZAC and FPFC</t>
  </si>
  <si>
    <t>030006-OffMed-Run23</t>
  </si>
  <si>
    <t>ExistingAlteration</t>
  </si>
  <si>
    <t xml:space="preserve">Window alteration and HVAC replacement </t>
  </si>
  <si>
    <t>020006-OffSml-Run24</t>
  </si>
  <si>
    <t>020006-OffSml-Run25</t>
  </si>
  <si>
    <t>Window alteration</t>
  </si>
  <si>
    <t>020006-OffSml-Run26</t>
  </si>
  <si>
    <t>050006-RetlMed-Run27</t>
  </si>
  <si>
    <t>ExistingAddition</t>
  </si>
  <si>
    <t>Addition modeled alone: Envelope performance, window assembly performance and HVAC - SZAC</t>
  </si>
  <si>
    <t>050006-RetlMed-Run28</t>
  </si>
  <si>
    <t>ExistingAdditionAndAlteration</t>
  </si>
  <si>
    <t>Addition modeled with an altered existing building:
Envelope performance, Window Wall Ratio (WWR) and HVAC - SZAC</t>
  </si>
  <si>
    <t>030006-OffMed-Run29</t>
  </si>
  <si>
    <t>NewEnvelope</t>
  </si>
  <si>
    <t>Envelope and correct assignment of proposed HVAC systems.</t>
  </si>
  <si>
    <t>030006-OffMed-Run30</t>
  </si>
  <si>
    <t>NewMechanicalAndPartialLighting</t>
  </si>
  <si>
    <t>New/exisiting lighting and HVAC - PVAV</t>
  </si>
  <si>
    <t>Motor HP is dependent on the Fan Power Specifications and is dictated by the ACM section 5.7.3.2</t>
  </si>
  <si>
    <t>Fan Compliance Status: New
(South Perimeter Zone): 
Motor HP is dependent on the Fan Power Specifications and is dictated by the ACM section 5.7.3.2
Fan Compliance Status: Existing
(All Other Zones):
Core Zone: 2 hp
Zone 2: 1 hp
Zone 3: 1.5 hp
Zone 4: 1.0 hp</t>
  </si>
  <si>
    <t>Common Areas - PVAV: Static Pressure
BaseAirSys5, BaseAirSys5-2, BaseAirSys5-3 and BaseAirSys5-4: 
Motor HP is dependent on the Fan Power Specifications and is dictated by the ACM section 5.7.3.2
Zone-KitchenFlr1 - SZAC: Static Pressure
Kitchen Fan:
Motor HP is dependent on the Fan Power Specifications and is dictated by the ACM section 5.7.3.2
KitchExh Fan:
Motor HP is dependent on the Fan Power Specifications and is dictated by the ACM section 5.7.3.2
Base Relief Fans:
The presence of the relief fan and their specifications is dictated by the ACM section 5.7.3.3</t>
  </si>
  <si>
    <t>Test Excluded for Simplified geometry</t>
  </si>
  <si>
    <t>Overall: 21%
North: 20%
East: 20%
South: 24%
(Window Compliance Status: Altered)
West: 20%</t>
  </si>
  <si>
    <t>Coil Cooling Compliance Status: New
(South Perimeter Zone): 
EER - 13
Coil Cooling Compliance Status: Existing
(All Other Zones):
EER - 10.8</t>
  </si>
  <si>
    <t>Overall: 31%
North: 33%
East: 33%
South: 33%
West: 22% (Top Floor Window removed)</t>
  </si>
  <si>
    <t xml:space="preserve">Overall: 31%
North: 33%
East: 33%
South: 33%
West: 22% </t>
  </si>
  <si>
    <t>Overall: 31%
North: 33%
East: 33%
South: 33%
West: 22%</t>
  </si>
  <si>
    <t>Overall: 46%
North: 50%
East: 45%
South: 39%
West: 50%</t>
  </si>
  <si>
    <t xml:space="preserve">
CoilClgDXEIRRatio_fTwbToadbSI
CoilClgDXEIRRatio_fQFrac
CoilClgDXSnglEIRRatio_fCFMRatio</t>
  </si>
  <si>
    <t>Overall: 37%
North: NA
East: NA
Window Compliance status: New
South: 46%
West: NA</t>
  </si>
  <si>
    <t>Ventilation Rate Per Area</t>
  </si>
  <si>
    <t>Ventilation Rate Per Person</t>
  </si>
  <si>
    <t>-</t>
  </si>
  <si>
    <t>0.2 cfm/ft2</t>
  </si>
  <si>
    <t xml:space="preserve">Max value of  'Ventilation Rate Per Person' and 'Ventilation Rate Per Area' </t>
  </si>
  <si>
    <t>15 cfm/Person</t>
  </si>
  <si>
    <t>Simulated Ventilation Rate</t>
  </si>
  <si>
    <t>Core_hi: 0.162 cfm/ft2
All Other spaces: 0.15 cfm/ft2</t>
  </si>
  <si>
    <t>1. Stucco - 7/8 in.
2. Building Paper - 1/16 in.
3. Wood framed wall, 16in. OC, 4.0in., R-15
4. Gypsum Board - 1/2 in.</t>
  </si>
  <si>
    <t>Exterior Floor: Ground Floor
1. Cellular polyisocyanurate (unfaced) - 3 1/2 in. R21
2. Concrete - 80 lb/ft3 - 4 in.
3. Metal Deck - 1/16in.
4. OSB - Oriented Strand Board - 5/8 in.
5. Carpet - 3/4 in.
Exterior Floor: Soffit
1. Plywood -3/4in.
2.  Wood, Floor16in OC, 2x4, cav. R-15</t>
  </si>
  <si>
    <t>1. Stucco - 7/8 in.
2. Building Paper - 1/16 in.
3.Wood framed wall, 16in. OC, 4.0in., R-15
4. Gypsum Board - 1/2 in.</t>
  </si>
  <si>
    <t>Exterior Floor: Ground Floor - NA
Exterior Floor: Soffit
1. Plywood -3/4in.
2. Wood, Floor16in OC, 2x4, cav. R-15</t>
  </si>
  <si>
    <t>Front Retail and Point Of Sale
Base_CZ12-FlatNonresWoodFramingAndOtherRoofU039:
1. Metal Standing Seam - 1/16 in.
2. Compliance Insulation R24.86
Front Entry
Base_CZ12-FlatNonresWoodFramingAndOtherRoofUnconditioned:
1. Metal Standing Seam - 1/16 in.
Core Retail
Other Altered Roof
1. Built-up roofing - 3/8 in.
2. Expanded Polystyrene - EPS - 6 1/10 in. R25
3. Wood, Roof24in OC, 2x6, cav. R-19
4. Air - Cavity - Wall Roof Ceiling - 4 in. or more
5. Acoustic Tile - 3/4 in.
Back Space
Altered metal bldg roof
1.  Metal, RoofMetalStandingSeam,  cav. R-20
2. Air - Cavity - Wall Roof Ceiling - 4 in. or more
3. Expanded Polystyrene - EPS - 4 1/16 in. R17</t>
  </si>
  <si>
    <t>Front Retail and Point Of Sale
Base_CZ12-FlatNonresWoodFramingAndOtherRoofU039:
1. Metal Standing Seam - 1/16 in.
2. Compliance Insulation R24.86
Front Entry
Base_CZ12-FlatNonresWoodFramingAndOtherRoofUnconditioned:
1. Metal Standing Seam - 1/16 in.
Core Retail
Other Altered Roof
1. Built-up roofing - 3/8 in.
2. Expanded Polystyrene - EPS - 6 1/10 in. R25
3. Wood, Roof24in OC, 2x6, cav. R-19
4. Air - Cavity - Wall Roof Ceiling - 4 in. or more
5. Acoustic Tile - 3/4 in.
Back Space
Altered metal bldg roof
1. Metal, RoofMetalStandingSeam,  cav. R-20
2. Air - Cavity - Wall Roof Ceiling - 4 in. or more
3. Expanded Polystyrene - EPS - 4 1/16 in. R17</t>
  </si>
  <si>
    <t>1. Stucco 7/8 in.
2. Building Paper - 1/16 in.
3. Expanded Polystyrene - EPS - 3 in. R13
4. Metal, Wall 16in. OC, 2X6, Cav. R-19
5.Gypsum Board - 1/2 in.</t>
  </si>
  <si>
    <t>1. Stucco 7/8 in.
2. Building Paper - 1/16 in.
3. Expanded Polystyrene - EPS - 3 in. R13
4. Metal, Wall 16in. OC, 2X6, Cav. R-19
5. Gypsum Board - 1/2 in.</t>
  </si>
  <si>
    <t>The baseline building chiller is based on the design capacity of the standard design
&lt;= 300 tons - 1 Water Cooled Screw Chiller
&gt;300, &lt;600 tons - 2 Water Cooled Screw Chiller,  sized equally
&gt;=600 tons - A minimum of two Water-cooled centrifugal chillers, sized to keep the unit size below 800 tons</t>
  </si>
  <si>
    <t>Chiller (CHW) - 1.2 gpm/ton
Condenser (CW) - 2.4 gpm/ton</t>
  </si>
  <si>
    <t>IPLV=0.5</t>
  </si>
  <si>
    <t>COP=4.51 (0.78 kW/ton, 15.38 EER)</t>
  </si>
  <si>
    <t>Common Areas: PVAV
Guest Rooms: FPFC</t>
  </si>
  <si>
    <t>Common Areas: Hot Water
Guest Rooms: Hot Water</t>
  </si>
  <si>
    <t>Common Areas: DX
Guest Rooms: Chilled Water</t>
  </si>
  <si>
    <t>Common Areas - PVAV: WarmestResetFlowFirst
Guest Rooms - FPFC: NOSATControl</t>
  </si>
  <si>
    <t>Common Areas - PVAV: WarmestResetFlowFirst
Guest Rooms - FPFC: NOSATControl
Zone-KitchenFlr1 - SZAC: NOSATControl</t>
  </si>
  <si>
    <t>Common Areas - PVAV: Integrated
Guest Rooms: NA
Zone-KitchenFlr1 - SZAC: Integrated</t>
  </si>
  <si>
    <t>Common Areas - PVAV: Differential Dry Bulb
Guest Rooms: NA
Zone-KitchenFlr1 - SZAC: Differential Dry Bulb</t>
  </si>
  <si>
    <t>Common Areas - Hot Water: NA
Guest Rooms: 
Guest Rooms 101-102:
CoilHtgFurnFIRRatio_fQRatio
All other Guest Rooms: NA
Zone-KitchenFlr1: Furnace (Natural Gas)
CoilHtgFurnFIRRatio_fQRatio</t>
  </si>
  <si>
    <t>Common Areas: Hot Water
Guest Rooms: Hot Water</t>
  </si>
  <si>
    <t xml:space="preserve">Common Areas: Hot Water
Guest Rooms: Hot Water
DOAS system (2nd Floor):  Furnace (Natural Gas)
</t>
  </si>
  <si>
    <t>Common Areas: DX
Guest Rooms: Chilled Water
DOAS system (2nd Floor): DX</t>
  </si>
  <si>
    <t>Common Areas - PVAV: Integrated
Guest Rooms: NA
DOAS system (2nd Floor): NA</t>
  </si>
  <si>
    <t>Common Areas - PVAV: Differential Dry Bulb
Guest Rooms: NA
DOAS system (2nd Floor): NA</t>
  </si>
  <si>
    <r>
      <t>0.10</t>
    </r>
    <r>
      <rPr>
        <i/>
        <sz val="10"/>
        <rFont val="Calibri"/>
        <family val="2"/>
        <scheme val="minor"/>
      </rPr>
      <t xml:space="preserve">
(0.90)</t>
    </r>
  </si>
  <si>
    <r>
      <t>0.80</t>
    </r>
    <r>
      <rPr>
        <i/>
        <sz val="10"/>
        <rFont val="Calibri"/>
        <family val="2"/>
        <scheme val="minor"/>
      </rPr>
      <t xml:space="preserve">
(0.80)</t>
    </r>
  </si>
  <si>
    <t>0.10
(0.90)</t>
  </si>
  <si>
    <t>0.80
(0.80)</t>
  </si>
  <si>
    <t>Roof Compliance Status: Altered
1. Metal Standing Seam  - 1/16 
2. Expanded Polystyrene - EPS - 3 1/2 in. R15</t>
  </si>
  <si>
    <t>Exterior Wall Compliance Status: Existing
Exterior Wall Compliance Status: Altered (Infill)
0.068</t>
  </si>
  <si>
    <t>Exterior Wall Compliance Status: Existing
Exterior Wall Compliance Status: Altered (Infill)
1. Stucco - 7/8 in.
2. Building Paper - 1/16 in.
3. Expanded Polystyrene - EPS - 3in. R13
4. Air - Metal Wall Framing - 16 or 24 in. OC
5. Gypsum Board - 1/2 in.</t>
  </si>
  <si>
    <t xml:space="preserve">Outside Air Control Compliance Status: New
Bottom VAV - Differential Enthalpy,  28.0 BTU/lb
Mid VAV - Fixed Dry Bulb, high lockout 75 F
Top VAV - Differential Dry bulb and enthlapy, high lockout 80 F, 28.0 BTU/lb
</t>
  </si>
  <si>
    <t xml:space="preserve">Outside Air Control Compliance Status: New
Bottom VAV - Differential Enthalpy, 30.0 BTU/lb
Mid VAV - Fixed Dry Bulb, high lockout 75 F
Top VAV - Differential Dry bulb and enthlapy, high lockout 80 F, 30.0 BTU/lb
</t>
  </si>
  <si>
    <t>200 ft2/person</t>
  </si>
  <si>
    <t>0.95 W/ft2</t>
  </si>
  <si>
    <t>IPLV=0.38 kW/ton</t>
  </si>
  <si>
    <t>CRAH Unit (SZVAVAC)
(System 10)</t>
  </si>
  <si>
    <t>Based on ACM min motor efficiency table</t>
  </si>
  <si>
    <t>All Common Areas: 0.15 cfm/ft2
Guest Rooms: NA</t>
  </si>
  <si>
    <t>COP=4.51 (0.78 kW/ton, 15.4 EER)</t>
  </si>
  <si>
    <t>Brake Horsepower Method:
Office: 2 bhp
                0.890 Motor Eff
FineStorage Area: 5.5 bhp
                0.920 Motor Eff
BulkStorage Area: 20 bhp
                0.920 Motor Eff</t>
  </si>
  <si>
    <t>1. Stucco 7/8 in.
2. Building Paper - 1/16 in.
3. Expanded Polystyrene - EPS - 3/4 in. R3.1
4. Air - Metal Wall Framing - 16 or 24in. OC
5. Gypsum Board - 1/2 in.</t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</si>
  <si>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Roof Compliance Status: New
Base_CZ12-FlatNonresWoodFramingAndOtherRoofU039: 0.039
</t>
    </r>
    <r>
      <rPr>
        <b/>
        <u/>
        <sz val="10"/>
        <rFont val="Calibri"/>
        <family val="2"/>
        <scheme val="minor"/>
      </rPr>
      <t>Front Entry</t>
    </r>
    <r>
      <rPr>
        <sz val="10"/>
        <rFont val="Calibri"/>
        <family val="2"/>
        <scheme val="minor"/>
      </rPr>
      <t xml:space="preserve">
Roof Compliance Status: New
Base_CZ12-FlatNonresWoodFramingAndOtherRoofUnconditioned: 1.282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Other Altered Roof: 0.021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
Altered metal bldg roof: 0.034
</t>
    </r>
  </si>
  <si>
    <t>Test Category</t>
  </si>
  <si>
    <t>Additional notes</t>
  </si>
  <si>
    <t>Exterior Envelope, Fenestration and HVAC</t>
  </si>
  <si>
    <t>Envelope and window assembly performance
Ventilation strategies - OA via system, DOAS, natural ventilation and Ventilation induced via exhaust fans.</t>
  </si>
  <si>
    <t>Exclude Test for Simplified Geometry: Only daylighting parameters are being tested.</t>
  </si>
  <si>
    <t>Fenestration and HVAC</t>
  </si>
  <si>
    <t>Exterior Envelope and HVAC</t>
  </si>
  <si>
    <t>HVAC and Partial Lighting</t>
  </si>
  <si>
    <t>Daylighting (Detailed Geometry Models Only)</t>
  </si>
  <si>
    <t>Exclude Testing/Verification of Daylighting Parameters in Simplified Geometry Models</t>
  </si>
  <si>
    <t>Perim1ZnSPVHP AirSys - Fixed Dry Bulb, High DryBulb Loackout 70F
All Other Systems: NA</t>
  </si>
  <si>
    <t>Perim1ZnSPVHP AirSys - Non Integrated
All Other Systems: None</t>
  </si>
  <si>
    <t>BaseAirSys5, BaseAirSys5-2, BaseAirSys5-3 and BaseAirSys5-4: VariableSpeedDrive
All other Fans: Constant Volume</t>
  </si>
  <si>
    <t>Perim1ZnSPVHP AirSys: CoilHtgHPEIRRatio_fQFrac
All Other Systems: CoilHtgFurnFIRRatio_fQRatio</t>
  </si>
  <si>
    <t>Overall: 40%
North: 20%
East: 20%
South: 87%
West: 20%</t>
  </si>
  <si>
    <t>Perimeter_top_ZN_4 New AirSys: None (Constant Volume)
Bottom VAV, Mid VAV and Top VAV: Not Input</t>
  </si>
  <si>
    <t>Daylighting - verify these properties for detailed geometry models only.</t>
  </si>
  <si>
    <t>080006-Whse-Run09</t>
  </si>
  <si>
    <t>030006-OffMed-Run10</t>
  </si>
  <si>
    <t>040006-OffLrg-Run17</t>
  </si>
  <si>
    <t>Office Spaces:  SZAC
Warehouse:  HV</t>
  </si>
  <si>
    <t>Core_hi: 0.162 cfm/ft2 (4415 cfm)
All Other spaces: 0.15 cfm/ft2</t>
  </si>
  <si>
    <t>(Perimeter_ZN_1) and (Perimeter_ZN_2): 
EER - 12
(Core_ZN):
EER - 12</t>
  </si>
  <si>
    <t>Brake Horsepower Method:
Core Zone: 1.6 bhp
                         0.865 Motor Eff
Zone 1: 1.12 bhp
               0.855 Motor Eff
Zone 2: 0.8 bhp
                0.855 Motor Eff
Zone 4: 0.8 bhp
                0.855 Motor Eff</t>
  </si>
  <si>
    <t>Ventilation Standard</t>
  </si>
  <si>
    <t>(All Zones): Direct Expansion (DX)</t>
  </si>
  <si>
    <t>Bottom VAV - Integrated
Mid VAV - NonIntegrated</t>
  </si>
  <si>
    <t>Bottom VAV - 7.5
Mid VAV - 10</t>
  </si>
  <si>
    <t>Bottom VAV - Variable flow, VSD
Mid VAV - Variable flow, VSD</t>
  </si>
  <si>
    <t>Top Perimeter_ZN: 'UnknownHVAC'
All Other Zn: PVAV with Reheat</t>
  </si>
  <si>
    <t>EER - 12.96
IEER - 15.2
(COP-3.8 for reference, not input)</t>
  </si>
  <si>
    <t>Coil Cooling Compliance Status: New
(Top Floor West Perimeter Zone): SEER - 18
(EER - 13.2, COP - 3.88 for reference, not input)
Coil Cooling Compliance Status: Existing
(All Other Mid and Top Zones): EER - 9.8
                                                               IEER - 11.4
(COP - 2.87 for reference, not input)</t>
  </si>
  <si>
    <t>Coil Cooling Compliance Status: New
EER=13.1
(COP - 3.84, for reference, not input)</t>
  </si>
  <si>
    <t>Air System Compliance Status: New
Heating - 60
Cooling - 55</t>
  </si>
  <si>
    <t xml:space="preserve">Bottom VAV: Brake Horsepower Method:
6.21 bhp
0.9 Motor Eff
Mid VAV: Static Pressure Method:
3 in H2O
0.650 Fan Eff
0.90 Motor Eff
7.89 bhp (For Reference only)
</t>
  </si>
  <si>
    <t>Fan Compliance Status: New
Bottom VAV: Brake Horsepower Method:
14.085 bhp
0.9 Motor Eff
Mid VAV: Static Pressure Method:
3 in H2O
0.650 Fan Eff
0.90 Motor Eff
13.0 bhp (For Reference only)
Top VAV: Static Pressure Method:
4 in H2O
0.62 Fan Eff
0.90 Motor Eff
18.2 bhp (For Reference only)</t>
  </si>
  <si>
    <t>Fan Compliance Status: New
Bottom VAV: Brake Horsepower Method:
14.085 bhp
0.9 Motor Eff
Mid VAV: Static Pressure Method:
3 in H2O
0.650 Fan Eff
0.90 Motor Eff
13.002 bhp (For Reference only)
Top VAV: Static Pressure Method: 
4 in H2O
0.62 Fan Eff
0.90 Motor Eff
18.2 bhp (For Reference only)</t>
  </si>
  <si>
    <t xml:space="preserve">Bottom VAV - Variable flow, VSD
Mid VAV - Variable flow, VSD
Top VAV - Variable flow, VSD
</t>
  </si>
  <si>
    <t>EER-11.4
IEER-13.16
(COP - 3.34 for reference, not input)</t>
  </si>
  <si>
    <t xml:space="preserve">No SAT Control (Htg/clg cycles on/off based on call from thermostat)
</t>
  </si>
  <si>
    <t>2.74 kW (19 W/gpm)
(For Reference only, Not specified in the ACM)
Design Flow Rate: 144.3 gpm
Pump Head: 63.2 ft H20
Impeller Efficiency: 0.7
Name Plate HP: 5 hp</t>
  </si>
  <si>
    <t>2.74 kW (19 W/gpm)
(For Reference only, Not specified in the ACM)
Design Flow Rate: 144.3 gpm
Pump Head: 63.2 ft H20
Impeller Efficiency: 0.7
Name Plate HP:5 hp</t>
  </si>
  <si>
    <t xml:space="preserve">0.585 kW/ton 
(20.51 EER, 6.01 COP for reference, not input) </t>
  </si>
  <si>
    <t>60 gpm/hp
20.5 HP
1229.9 gpm</t>
  </si>
  <si>
    <t>CHW: 19.3 W/gpm
CW: 13W/gpm</t>
  </si>
  <si>
    <t>Air System Compliance Status: New
(Perimeter_ZN_1): PSVHP
(Perimeter_ZN_2): PSVAC
(Perimeter_ZN_4): HV
Zone System Compliance Status: New
(Core_ZN): SPVAC
(Perimeter_ZN_3): Furnace</t>
  </si>
  <si>
    <t>Air System Compliance Status: New
(Perimeter_ZN_1): SZHP
(Perimeter_ZN_2): SZAC
(Perimeter_ZN_4): HV
Zone System Compliance Status: New
(Core_ZN): PTAC
(Perimeter_ZN_3): PTAC
(Perimeter_ZN_4): PTAC</t>
  </si>
  <si>
    <t>(Perimeter_ZN_1): HeatPump
(All Zones): Gas Furnace</t>
  </si>
  <si>
    <t>(Perimeter_ZN_1): HeatPump
(Perimeter_ZN_4 w/ PropNoClgZnSys): Resistance
(All Other Zones): Gas Furnace</t>
  </si>
  <si>
    <t>(Perimeter_ZN_3) and (Perimeter_ZN_4): No CoilClg
(All Other Zones): Direct Expansion (DX)</t>
  </si>
  <si>
    <t>Cooling - 55F All
Heating - 125F Perimeter_ZN_3; 95F All Others</t>
  </si>
  <si>
    <t>Curve Selection Dependent On Coil Capacity:
For SEER Rated Coils (&lt; 65,000 Bth/h):
Air System Compliance Status: Existing
(All Other Zones):
CoilClgDXSEEREIR_fTwbToadbSI
CoilClgDXSEEREIRRatio_fQFrac
CoilClgDXSnglEIRRatio_fCFMRatio
Air System Compliance Status: New
(South Perimeter Zone):
CoilClgDXSEEREIR_fTwbToadbSI
CoilClgDXSEEREIRRatio_fQFrac
CoilClgDXSnglEIRRatio_fCFMRatio</t>
  </si>
  <si>
    <t>Internal loads - Space-by-Space
VentStd - Other</t>
  </si>
  <si>
    <t>HVAC - SZAC
HVAC - HV
HVAC - Furnace
ThrmlZn:HasNoClg feature</t>
  </si>
  <si>
    <t>HVAC - PVAV and CRAC
New building w/ shell space:
- ThrmlZn:HasUnknownHVAC'
- Spc:LtgStatus - Future</t>
  </si>
  <si>
    <t>Window alteration and HVAC replacement 
Existing space w/ unknown HVAC</t>
  </si>
  <si>
    <t>Coil Cooling Compliance Status: New
(South Perimeter Zone): 
SEER 18.0
(EER - 13.2 , COP-3.88 for reference, not input)
Coil Cooling Compliance Status: Existing
(All Other Zones):
SEER - 13.0
(EER - 10.8 , COP-3.17 for reference, not input)</t>
  </si>
  <si>
    <t>Office Area (Open plan office)</t>
  </si>
  <si>
    <t>Spc:IntLPDReg
Spc:RegLtgPwr
Spc:IntLtgSpecMthd
Spc:IntLtgSys:TailoredMthdAllowType
Spc:TMBaseGenLPD
Spc:TMTotAllowLPD</t>
  </si>
  <si>
    <t>Zone 1:  0.6
Zone 2:  0.6
Zone 3:  0.6
Zone 4:  0.6
Core Zone:  0.6
Attic Zone: 0</t>
  </si>
  <si>
    <t>Coil Heating Compliance Status: New
(South Perimeter Zone): 
81% AFUE, 
(81.5% Thermal Efficiency,)
Coil Heating Compliance Status: Existing
(All Other Zones): 
81% AFUE 
(81.5% Thermal Efficiency  for reference, not input)</t>
  </si>
  <si>
    <t>Coil Heating Compliance Status: New
(South Perimeter Zone): 81.5% Thermal Efficiency
Coil Heating Compliance Status: Existing
(All Other Zones): 81.5% Thermal Efficiency</t>
  </si>
  <si>
    <t>Perimeter Spaces (Zone 4 only) (all lvls): Office Area (Open plan office)
Perimeter Spaces (Except Zone 4)(all lvls): Main Entry Lobby
Core Spaces  (all lvls): Convention, Conference, Multipurpose and Meeting Area</t>
  </si>
  <si>
    <t>Office Area (Open plan office)-Perimeter Spaces (Zone 4 only) all lvls
Simulated LPD: 0.8W/ft2 Total
Area Category Method: (Gen. Lighting)- 0.8 W/ft2
Main Entry Lobby-Perimeter Spaces (except Zone 4) all lvls
Simulated LPD: 0.90 - 0.91 W/ft2 Total
Convention, Conference, Multipurpose and Meeting Area-Core Spaces  all Lvls
Simulated LPD: 1.9 W/ft2 Total</t>
  </si>
  <si>
    <t>Perimeter Spaces (all lvls): Office Area (Open plan office)</t>
  </si>
  <si>
    <t>Top Perimeter Spaces: LtgStatus = 'Future';
All Other Spaces: 0.8 W/ft2</t>
  </si>
  <si>
    <t>Lighting Compliance Status: New
Core Spaces: 0.6
Lighting Compliance Status: New
South Perimeter Spaces: 0.6 W/ft2
Lighting Compliance Status: Existing
Perimeter Spaces: 1.2 W/ft2</t>
  </si>
  <si>
    <t>South Perimeter Spaces: 714.27 W
North Perimeter Spaces:  1428.54 W
East and West Perimeter Spaces: 929.11 W</t>
  </si>
  <si>
    <t>Bottom VAV - 7.5
Mid VAV - 10
Top VAV - 15</t>
  </si>
  <si>
    <t>Bottom VAV, Mid VAV and Top VAV: 
Motor HP is dependent on the Fan Power Specifications and is dictated by the ACM section 5.7.3.2</t>
  </si>
  <si>
    <t>Operation Control: OnDemand
Speed Control: Variable Speed, Variable Flow</t>
  </si>
  <si>
    <t>52,045 (330 ft x 150 ft + Mezz)</t>
  </si>
  <si>
    <t>Office: 323.2 W
Fine Storage: NA
Bulk Storage: NA</t>
  </si>
  <si>
    <t>Office: 252.8 W
Fine Storage: NA
Bulk Storage: NA</t>
  </si>
  <si>
    <t>Storage Area: Commercial/Industrial Storage (Warehouse)
Retail Spaces: Retail Sales Area (Retail Merchandise Sales)
Front Entry: Main Entry Lobby</t>
  </si>
  <si>
    <t>Back Space (existing): 0.5 W/ft2
Core Retail (existing): 1.0 W/ft2
Front Entry (new): 1.2 W/ft2
Front Retail (new): 2.35 W/ft2
Point Of Sale (new): 1.15 W/ft2</t>
  </si>
  <si>
    <t>Pump Impeller Efficiency</t>
  </si>
  <si>
    <t>HW Pump: 70%</t>
  </si>
  <si>
    <t>1.15 W/ft2</t>
  </si>
  <si>
    <t>0.60 W/ft2</t>
  </si>
  <si>
    <t>CoreZNSPVAC ZnSys
      OfficeHVACAvail
Furnace ZnSys&amp;NoClg-NonResZnSys
      CyclingHVACAvil</t>
  </si>
  <si>
    <r>
      <t>Brake Horsepower Method:
max(user bhp, 95% x MHP</t>
    </r>
    <r>
      <rPr>
        <vertAlign val="subscript"/>
        <sz val="10"/>
        <rFont val="Calibri"/>
        <family val="2"/>
        <scheme val="minor"/>
      </rPr>
      <t>i-1</t>
    </r>
    <r>
      <rPr>
        <sz val="10"/>
        <rFont val="Calibri"/>
        <family val="2"/>
        <scheme val="minor"/>
      </rPr>
      <t>) per ACM 5.7.3.2
Office: 2.85 bhp
                0.890 Motor Eff
FineStorage Area: 7.13 bhp
                0.920 Motor Eff
BulkStorage Area: 23.75 bhp
                0.920 Motor Eff</t>
    </r>
  </si>
  <si>
    <t>050006-RetlMed- Run27 - Existing Addition</t>
  </si>
  <si>
    <t>030006-OffMed-Run23 - Existing Alteration</t>
  </si>
  <si>
    <t>Roof Compliance Status: Altered
Metal Frame  Roof  (Wood Frame and Other)
Low</t>
  </si>
  <si>
    <t>HRR</t>
  </si>
  <si>
    <t>HRR-ExhOnly-Run31</t>
  </si>
  <si>
    <t>HRR-ExhOnly-Run32</t>
  </si>
  <si>
    <t>HRR-SupOnly-Run34</t>
  </si>
  <si>
    <t>HRR-SupOnly-Run35</t>
  </si>
  <si>
    <t>HRR-SupOnly-Run36</t>
  </si>
  <si>
    <t>HRR-SupOnly-Run33</t>
  </si>
  <si>
    <t>HRR-Balanced-Run39</t>
  </si>
  <si>
    <t>HRR-Balanced-Run40</t>
  </si>
  <si>
    <t>Ventilation system</t>
  </si>
  <si>
    <t>NewMechanical</t>
  </si>
  <si>
    <t>Bldg:AboveGrdStoryCnt
Bldg:TotStoryCng</t>
  </si>
  <si>
    <t>1.Metal Standing Seam - 1/16 in.
2.Compliance Insulation R24.86</t>
  </si>
  <si>
    <t>0.20
(0.80)</t>
  </si>
  <si>
    <t>MetalFramingWall</t>
  </si>
  <si>
    <t>1. Stucco - 7/8 in.
2. Compliance Insulation R13.99
3. Air - Metal Wall Framing - 16 or 24 in. OC
4. Gypsum Board - 1/2 in.</t>
  </si>
  <si>
    <t>Exterior Floor: Ground Floor
NA
Exterior Floor: Soffit
1. Compliance Insulation R9.83
2. Polywood - 5/8 in.
3. Carpet - 3/4 in.</t>
  </si>
  <si>
    <t>Exterior Floor: Ground Floor: NA
Exterior Floor: Soffit: 0.071</t>
  </si>
  <si>
    <t>0.73
3891.16 ft2
302.6 ft</t>
  </si>
  <si>
    <t>245 Btu/h-person</t>
  </si>
  <si>
    <t>155 Btu/h-person</t>
  </si>
  <si>
    <t>0.71 W/ft2</t>
  </si>
  <si>
    <t>Spc:IntLPDReg
Spc:IntLtgSpecMthd
Spc:IntLtgSys:TailoredMthdAllowType
Spc:TMGenLPD
Spc:TMTotAllowLPD
Spc:IntLPDNonReg</t>
  </si>
  <si>
    <t>Residential</t>
  </si>
  <si>
    <t>0.03 cfm/ft2</t>
  </si>
  <si>
    <t>7.5 cfm/per</t>
  </si>
  <si>
    <t>0.1344 cfm/ft2</t>
  </si>
  <si>
    <t xml:space="preserve">NA
</t>
  </si>
  <si>
    <t xml:space="preserve">SEER - 14
</t>
  </si>
  <si>
    <t>HSPF-8.2</t>
  </si>
  <si>
    <t>0.800 cfm/ft2
450 cfm/ton</t>
  </si>
  <si>
    <t>Cooling - 58F
Heating - 95F</t>
  </si>
  <si>
    <t>Not Input 
(FurnHIR_fPLRCrvRef)</t>
  </si>
  <si>
    <t>New Mechanical</t>
  </si>
  <si>
    <t>High-Rise Residential</t>
  </si>
  <si>
    <t>4 (Story Multiplier)</t>
  </si>
  <si>
    <t>Spc:RecptPwrDens
Spc:ProcElecPwrDens</t>
  </si>
  <si>
    <t>Plug loads: 3 W/ft2
Process electric:
  Zone1: 3.41 W/ft2
  Zone2: 5.75 W/ft2
  Zone3: 3.41 W/ft2
  Zone4: 5.75 W/ft2
  Core: 2.59 W/ft2</t>
  </si>
  <si>
    <t>960.25 cfm</t>
  </si>
  <si>
    <t>Dwelling Unit Count</t>
  </si>
  <si>
    <t>Units per space: 1
Total: 20</t>
  </si>
  <si>
    <t>Htg/Clg System: SZHP
Ventilation System: Exhaust Fan</t>
  </si>
  <si>
    <t>Htg/Clg System: PTAC
Ventilation System: Exhaust Fan</t>
  </si>
  <si>
    <t>Yes</t>
  </si>
  <si>
    <t>Instantaneous</t>
  </si>
  <si>
    <t>Operable</t>
  </si>
  <si>
    <t>Envelope Components (Not Part of The Test)</t>
  </si>
  <si>
    <t>Internal Load Components (Not Part of The Test)</t>
  </si>
  <si>
    <t>Daylighting - verify these properties for detailed geometry models only.  (Not Part of The Test)</t>
  </si>
  <si>
    <t>Service Hot Water (Not Part of The Test)</t>
  </si>
  <si>
    <t>Chiller Components (Not Part of The Test)</t>
  </si>
  <si>
    <t>Boiler Components (Not Part of The Test)</t>
  </si>
  <si>
    <t>Spc:ResLivingUnitCnt
Bldg:HighRiseResLivingUnitCnt</t>
  </si>
  <si>
    <t>Number of Thermal Zones</t>
  </si>
  <si>
    <t>All spaces are combined into 1 thermal zone</t>
  </si>
  <si>
    <t>System count</t>
  </si>
  <si>
    <t>Htg/Clg System Fan
  Brake Horsepower Method:
  0.454 bhp
  0.855 Motor Eff
Ventilation Fan
  Power per Unit Flow:
  0.35 W/cfm</t>
  </si>
  <si>
    <t>1272.4 cfm</t>
  </si>
  <si>
    <t>9.8 cfm/per</t>
  </si>
  <si>
    <t>0.04 cfm/ft2</t>
  </si>
  <si>
    <t>Supply Air Filter Accessibility</t>
  </si>
  <si>
    <t>IAQ System Has Fault Indication Display (FID)</t>
  </si>
  <si>
    <t>ThrmlZn:ResVentEquipIsAccessible</t>
  </si>
  <si>
    <t>ThrmlZn:ResVentEquipHasFID</t>
  </si>
  <si>
    <t>No</t>
  </si>
  <si>
    <t>Htg/Clg System: SZHP
Ventilation System: Supply Fan</t>
  </si>
  <si>
    <t>Htg/Clg System: PTAC
Ventilation System: Supply Fan</t>
  </si>
  <si>
    <t>Htg/Clg System: SZHP
Ventilation System: Balanced</t>
  </si>
  <si>
    <t>Htg/Clg System: PTAC
Ventilation System: Balanced</t>
  </si>
  <si>
    <t>Htg/Clg System: SZHP
Ventilation System: HeatRecovery</t>
  </si>
  <si>
    <t>Htg/Clg System: PTAC
Ventilation System: HeatRecovery</t>
  </si>
  <si>
    <t>Htg/Clg System Fan
  0.45 W/cfm
Ventilation Fan
  0.35 W/cfm</t>
  </si>
  <si>
    <t>HtgSensEff100
HtgSensEff75
ClgSensEff100
ClgSensEff75</t>
  </si>
  <si>
    <t>Heat Exchanger Sensible Recovery Efficiency</t>
  </si>
  <si>
    <t>HRR-Balanced-Run37</t>
  </si>
  <si>
    <t>HRR-Balanced-Run38</t>
  </si>
  <si>
    <t>HRR-HtRcvry-Run41</t>
  </si>
  <si>
    <t>HRR-HtRcvry-Run42</t>
  </si>
  <si>
    <t>HRR-HtRcvry-Run43</t>
  </si>
  <si>
    <t>HRR-HtRcvry-Run44</t>
  </si>
  <si>
    <t>1200.3 cfm
(125% of code min)</t>
  </si>
  <si>
    <t>Htg/Clg System Fan
  0.45 W/cfm
Ventilation Fan
  0.333 W/cfm</t>
  </si>
  <si>
    <t>Htg/Clg System Fan
  0.45 W/cfm
Ventilation Fan
  0.366 W/cfm</t>
  </si>
  <si>
    <t>Htg/Clg System Fan
  0.45 W/cfm
Ventilation Fan
  0.666 W/cfm</t>
  </si>
  <si>
    <t>Htg/Clg System Fan
  0.45 W/cfm
Ventilation Fan
  0.733 W/cfm</t>
  </si>
  <si>
    <t>Htg/Clg System Fan
  0.45 W/cfm
Ventilation Fan
  0.70 W/cfm</t>
  </si>
  <si>
    <t>Htg/Clg System Fan
  0.45 W/cfm
Ventilation Fan
  0.456 W/cfm</t>
  </si>
  <si>
    <t>Htg/Clg System Fan
  0.45 W/cfm
Ventilation Fan
  0.912 W/cfm</t>
  </si>
  <si>
    <t>Htg/Clg System Fan
  0.45 W/cfm
Ventilation Fan
  1.003 W/cfm</t>
  </si>
  <si>
    <t>Htg/Clg System Fan
  0.45 W/cfm
Ventilation Fan
  0.502 W/cfm</t>
  </si>
  <si>
    <t>HRR-Central-Run45</t>
  </si>
  <si>
    <t>1 space per thermal zone. Total: 20</t>
  </si>
  <si>
    <t>Htg/Clg System: SZHP
Ventilation System:  Central HeatRecovery</t>
  </si>
  <si>
    <t>Htg/Clg System: PTAC
Ventilation System: Individual HeatRecovery</t>
  </si>
  <si>
    <t>Htg/Clg System Fan
  0.45 W/cfm
Ventilation Fan
  0.60 W/cfm/fan</t>
  </si>
  <si>
    <t>Htg/Clg System Fan
  0.45 W/cfm
Ventilation Fan
  0.65 W/cfm/fan</t>
  </si>
  <si>
    <t>x</t>
  </si>
  <si>
    <t>Simplified Geometry</t>
  </si>
  <si>
    <t>Detailed Geometry</t>
  </si>
  <si>
    <t>2016 Streamlined Set</t>
  </si>
  <si>
    <t>Have Changes
2019.1.2 -&gt; 2019.2.0</t>
  </si>
  <si>
    <t>Recommended Streamlined Set</t>
  </si>
  <si>
    <r>
      <t>0.25</t>
    </r>
    <r>
      <rPr>
        <i/>
        <sz val="10"/>
        <rFont val="Calibri"/>
        <family val="2"/>
        <scheme val="minor"/>
      </rPr>
      <t xml:space="preserve">
(0.75)</t>
    </r>
  </si>
  <si>
    <t>1.  Stucco - 7/8 in.
2. Compliance Insulation R14.32
3. Compliance Insulation R0.10
4. Compliance Insulation R0.10
5. Compliance Insulation R0.01
6. Air - Metal Wall Framing - 16 or 24 in. OC
7. Gypsum Board - 1/2 in.</t>
  </si>
  <si>
    <r>
      <t>1. Stucco 7/8 in.
2. Compliance Insulation R14.60
3. Compliance Insulation R1.41
4. Compliance Insulation R0.02
5. Compliance Insulation R0.02</t>
    </r>
    <r>
      <rPr>
        <strike/>
        <sz val="10"/>
        <rFont val="Calibri"/>
        <family val="2"/>
        <scheme val="minor"/>
      </rPr>
      <t xml:space="preserve">
6</t>
    </r>
    <r>
      <rPr>
        <sz val="10"/>
        <rFont val="Calibri"/>
        <family val="2"/>
        <scheme val="minor"/>
      </rPr>
      <t>. Air - Metal Wall Framing - 16 or 24 in. OC
7. Gypsum Board - 1/2 in.</t>
    </r>
  </si>
  <si>
    <t>Core Zone: 1.60 hp
Zone 1: 1.12 hp
Zone 2: 0.80 hp
Zone 4: 0.80 hp</t>
  </si>
  <si>
    <t>Base Air System 3b (SZHP)</t>
  </si>
  <si>
    <t>HeatPump</t>
  </si>
  <si>
    <t>Heating- Capacity same as cooling
Cooling- 1.15</t>
  </si>
  <si>
    <t>Integrated if load over 33 kBtu/h
(If Economizer is specified)</t>
  </si>
  <si>
    <t>Fixed Dry-Bulb 
(If Economizer is specified)</t>
  </si>
  <si>
    <t>Power Per Unit Flow Method:
The fans are autosized. Fan power is dictated by the ACM section 5.7.3.2
All: 0.744 W/CFM</t>
  </si>
  <si>
    <t xml:space="preserve">CoilHtgHPEIRRatio_fToadbSI
CoilHtgHPEIRRatio_fCFMRatio
CoilHtgHPEIRRatio_fQFrac
</t>
  </si>
  <si>
    <t>Min Req. Based on Heat Pump Coil Capacity
&lt; 6,500 Btu/hr: 8 HSPF -&gt; 3.189 COP
&lt; 13,500 Btu/hr: 3.4 COP
&lt; 24,000 Btu/hr: 3.3 COP
&gt;=24,000 Btu/hr: 3.3 COP
Min Req. Based on Furnace
 Coil Capacity
&lt; 225,000 Btu/hr: 78% AFUE
&gt;=225,000 Btu/hr: 81% AFUE</t>
  </si>
  <si>
    <t>Cooling Coil Capacity to include:
    1.15 Oversizing Factor
     Capacity Adjustment for Fan
     Heat</t>
  </si>
  <si>
    <t xml:space="preserve">Bottom VAV - Differential Enthalpy, high lockout 80 F, 30.0 BTU/lb
Mid VAV - Fixed Dry Bulb, high lockout 75 F
Top VAV -  Fixed Dry Bulb, high lockout 71 F
</t>
  </si>
  <si>
    <t xml:space="preserve">Cooling- 1.15 </t>
  </si>
  <si>
    <t>Heating - NA
Cooling - 65F</t>
  </si>
  <si>
    <t>Bottom VAV - FixedDryBulb, high lockout 71 F
Mid VAV - FixedDryBulb, high lockout 71 F
Top VAV - FixedDryBulb, high lockout 71 F</t>
  </si>
  <si>
    <t>Fixed Dry-Bulb, high lockout 71 F
(If Economizer is specified)</t>
  </si>
  <si>
    <t xml:space="preserve">PowerPerUnitFlow: 0.58 W/CFM
</t>
  </si>
  <si>
    <t xml:space="preserve">Air System Compliance Status: New
(Top Floor West Perimeter Zone): SZAC
(Bottom Core Zone) and (Bottom Perimeter Zones): 'HasUnknowHVAC'
Air System Compliance Status: Existing
Fluid System Compliance Status: Existing
(All Other Zones): PVAV with Reheat.
</t>
  </si>
  <si>
    <t>Coil Heating Compliance Status: New
(Top Floor West Perimeter Zone): Gas Furnace
(Bottom Floor Zones): 'HasUnknowHVAC'
Coil Heating Compliance Status: Existing
(All Other Zones): Hot Water boiler with reheat</t>
  </si>
  <si>
    <t>Coil Cooling Compliance Status: New
(Top Floor West Perimeter Zone): Direct Expansion (DX)
(Bottom Floor Zones): 'HasUnknowHVAC'
Coil Cooling Compliance Status: Existing
(All Other Zones): Direct Expansion (DX)</t>
  </si>
  <si>
    <t>Air System Compliance Status: New
(Top Floor West Perimeter Zone):
Heating 95F
Cooling - 55F
(Bottom Floor Zones): NA
Air System Compliance Status: Existing
(All Other Zones):
Heating - 60
Cooling - 55</t>
  </si>
  <si>
    <t>Air System Compliance Status: New
(Top Floor West Perimeter Zone &amp; Bottom Floor Zones):
Heating 95F
Cooling - 55F
Air System Compliance Status: Existing
(All Other Zones):
Heating - 60
Cooling - 55</t>
  </si>
  <si>
    <t>Air System Compliance Status: New
(Top Floor West Perimeter Zone): No SAT Control (Htg/clg cycles on/off based on call from thermostat)
(Bottom Floor Zones): NA
Air System Compliance Status: Existing
(All Other Zones): 
Control System Type: DDCToZone
WarmestResetFlowFirst
Heating - 60
Cooling - 55</t>
  </si>
  <si>
    <t>Air System Compliance Status: New
(Top Floor West Perimeter Zone &amp; Bottom Floor Zones): No SAT Control (Htg/clg cycles on/off based on call from thermostat)
Air System Compliance Status: Existing
(All Other Zones): 
Control System Type: DDCToZone
WarmestResetFlowFirst
Heating - 60
Cooling - 55</t>
  </si>
  <si>
    <t>Outside Air Control Compliance Status:: New
(Top Floor West Perimeter Zone): None
(Bottom Zones): NA
Outside Air Control Compliance Status:: Existing
(All Other Zones): 
Mid VAV - NonIntegrated
Top VAV - Integrated</t>
  </si>
  <si>
    <t>Outside Air Control Compliance Status:: New
(Top Floor West Perimeter Zone): None
(Bottom Floor Zones):  Integrated if net capacity over 33 kBtu/h, otherwise, no economizer
Outside Air Control Compliance Status:: Existing
(All Other Zones): 
Mid VAV - NonIntegrated
Top VAV - Integrated</t>
  </si>
  <si>
    <t xml:space="preserve">Outside Air Control Compliance Status: New
(Top Floor West Perimeter Zone): None
(Bottom Zones): NA
Outside Air Control Compliance Status: Existing
(All Other Zones): 
Mid VAV - Fixed Dry Bulb, high lockout 75 F
Top VAV - Differential Dry bulb and enthlapy, high lockout 80 F, 28.0 BTU/lb
</t>
  </si>
  <si>
    <t>Fan Compliance Status: New
(Top Floor West Perimeter Zone):
Brake Horsepower
1.23bhp
0.865 Motor Eff
(Bottom Floor Zones): NA
Fan Compliance Status: Existing
(All Other Zones):
Brake Horsepower
Mid VAV: 
20.80 bhp
0.936 Motor Eff
Top VAV:
18.76 bhp
0.93 Motor Eff</t>
  </si>
  <si>
    <t>Fan Compliance Status: New
(Top Floor West Perimeter Zone):
Brake Horsepower
1.23 bhp
0.865 Motor Eff
Fan Compliance Status: Existing
(Bottom Floor Zones):
The fans are autosized. Fan Power Index are dictated by the ACM section 5.7.3.2.
(All Other Zones):
Brake Horsepower
Mid VAV: 
20.80 bhp
0.936 Motor Eff
Top VAV:
18.76 bhp
0.93 Motor Eff</t>
  </si>
  <si>
    <t>Roof Compliance Status: Altered
1. Metal Standing Seam  - 1/16 in.
2. Compliance Insulation R16.69
3. Compliance Insulation R3.70
4. Compliance Insulation R0.10</t>
  </si>
  <si>
    <t>Exterior Wall Compliance Status: Existing
0.068
Exterior Wall Compliance Status: Altered
0.217</t>
  </si>
  <si>
    <t>Exterior Wall Compliance Status: Existing
1. Stucco - 7/8 in.
2. Building Paper - 1/16 in.
3. Expanded Polystyrene - EPS - 3in. R13
4. Air - Metal Wall Framing - 16 or 24 in. OC
5. Gypsum Board - 1/2 in.
Exterior Wall Compliance Status: Altered (Infill)
1. Stucco 7/8 in.
2. Compliance Insulation R2.00
3. Compliance Insulation R0.20
4. Compliance Insulation R0.20
5. Compliance Insulation R0.05
6. Compliance Insulation R0.20
7. Air - Metal Wall Framing - 16 or 24 in. OC
8. Gypsum Board - 1/2 in.</t>
  </si>
  <si>
    <t>Coil Cooling Compliance Status: New
(Top Floor West Perimeter Zone): Direct Expansion (DX)
(Bottom Floor Zones): Direct Expansion (DX)
Coil Cooling Compliance Status: Existing
(All Other Zones): Direct Expansion (DX)</t>
  </si>
  <si>
    <t>Heating Coil Capacity same as Cooling Coil capacity
Cooling Coil Capacity to include:
    1.15 Oversizing Factor
     Capacity Adjustment for Fan
     Heat</t>
  </si>
  <si>
    <t>Outside Air Control Compliance Status: New
(Top Floor West Perimeter Zone): Integrated if load over 33 kBtu/h
(If Economizer is specified)
(Bottom Floor Zones):  Integrated if net capacity over 33 kBtu/h, otherwise, no economizer
Outside Air Control Compliance Status: Existing
(All Other Zones): 
Mid VAV - NonIntegrated
Top VAV - Integrated</t>
  </si>
  <si>
    <t>Outside Air Control Compliance Status: New
(Top Floor West Perimeter Zone): Fixed Dry Bulb, high lockout 71 F 
(Bottom Floor Zones): Fixed Dry Bulb, high lockout 71 F
Outside Air Control Compliance Status: Existing
Mid VAV - Fixed Dry Bulb, high lockout 75 F
Top VAV - Differential Dry bulb and enthlapy, high lockout 80 F, 30.0 BTU/lb</t>
  </si>
  <si>
    <t>Outside Air Control Compliance Status: New
(Top Floor West Perimeter Zone): None
(Bottom Zones): Fixed Dry Bulb, high lockout 71 F
Outside Air Control Compliance Status: Existing
Mid VAV - Fixed Dry Bulb, high lockout 75 F
Top VAV - Differential Dry bulb and enthlapy, high lockout 80 F, 30.0 BTU/lb</t>
  </si>
  <si>
    <t>Fan Compliance Status: New
(Top Floor West Perimeter &amp; Bottom Floor Zones): 
The fans are autosized. Fan Power Index are dictated by the ACM section 5.7.3.2
Fan Compliance Status: Existing
(All Other Zones): 
Brake Horsepower
Mid VAV: 
20.80 bhp
0.936 Motor Eff
Top VAV:
18.76 bhp
0.93 Motor Eff</t>
  </si>
  <si>
    <t>Fan Compliance Status: New
(Top Floor West Perimeter Zone): 1.5
(Bottom Floor Zones):  NA
Fan Compliance Status: Existing
Mid VAV - 25
Top VAV - 20</t>
  </si>
  <si>
    <t>Fan Compliance Status: New
(Top Floor West Perimeter Zone): 1.5
(Bottom Floor Zones): NA
Fan Compliance Status: Existing
Mid VAV - 25
Top VAV - 20</t>
  </si>
  <si>
    <t>Fan Compliance Status: New
(Top Floor West Perimeter &amp; Bottom Floor Zones): NA 
Fan Compliance Status: Existing
Mid VAV - 25
Top VAV - 20</t>
  </si>
  <si>
    <t>Fan Compliance Status: New
(Top Floor West Perimeter Zone): Constant Volume
(Bottom Floor Core and South Perimeter Zones): Variable flow(VSD)
(Bottom Floor Other Zones): Constant Volume
Fan Compliance Status: Existing
VariableSpeedDrive Relief Fan(VSD)
(All Other Zones): Variable flow(VSD)</t>
  </si>
  <si>
    <t>Fan Compliance Status: New
(Top Floor West Perimeter Zone): Constant Volume
(Bottom Floor Zones): NA
Fan Compliance Status: Existing
(All Other Zones): Variable flow(VSD)</t>
  </si>
  <si>
    <t>Air System Compliance Status: New
(Top Floor West Perimeter Zone):
CoilHtgFurnFIRRatio_fQRatio
(Bottom Floor Zones):
CoilHtgHPEIRRatio_fToadbSI
CoilHtgHPEIRRatio_fCFMRatio
CoilHtgHPEIRRatio_fQFrac</t>
  </si>
  <si>
    <t>Air System Compliance Status: New
(Top Floor West Perimeter &amp; Bottom Floor Zones):
CoilHtgHPEIRRatio_fToadbSI
CoilHtgHPEIRRatio_fCFMRatio
CoilHtgHPEIRRatio_fQFrac</t>
  </si>
  <si>
    <t>Coil Heating Compliance Status: New
(Top Floor West Perimeter Zone): NA
(Bottom Zones): NA
Coil Heating Compliance Status: Existing
(All Other Zones): Hot Water</t>
  </si>
  <si>
    <t>Coil Heating Compliance Status: New
(Top Floor West Perimeter Zone): NA
(Bottom Zones): NA
Coil Heating Compliance Status: Existing
(All Other Zones):Default</t>
  </si>
  <si>
    <t>Integrated if load over 33 kBtu/h</t>
  </si>
  <si>
    <t xml:space="preserve">FanVSDGoodSpResetPwrRatio_fCFMRatio
</t>
  </si>
  <si>
    <t>BlrHWCondBlrFIRRatio_fQRatioTewtSI</t>
  </si>
  <si>
    <t>1. Metal Standing Seam  - 1/16 in.
2. Compliance Insulation R19.63</t>
  </si>
  <si>
    <t>1. Stucco 7/8 in.
2. Compliance Insulation R14.32
3. Compliance Insulation R0.10
4. Compliance Insulation R0.10
5. Compliance Insulation R0.10
6. Air - Metal Wall Framing - 16 or 24 in. OC
7. Gypsum Board - 1/2 in.</t>
  </si>
  <si>
    <t>Lighting Compliance Status: New
Core Spaces: (0.8 W/ft2)
0.56 W/ft2 w/ Occupant Sensing Controls (OccupantSensingControls-1to125SF)
Lighting Compliance Status: New
South Perimeter Spaces: 0.8 W/ft2
Lighting Compliance Status: Existing
All other Perimeter Spaces: 1.2 W/ft2</t>
  </si>
  <si>
    <t>Lighting Compliance Status: New
Core Spaces: 0.56
Lighting Compliance Status: New
South Perimeter Spaces: 0.8 W/ft2
Lighting Compliance Status: Existing
Perimeter Spaces: 1.2 W/ft2</t>
  </si>
  <si>
    <t>Coil Heating Compliance Status: New
Hot Water boiler with reheat</t>
  </si>
  <si>
    <t>Outside Air Control Compliance Status: New
Bottom VAV - Integrated if load over 33 kBtu/h
(If Economizer is specified)
Mid VAV - Integrated if load over 33 kBtu/h
(If Economizer is specified)
Top VAV - Integrated if load over 33 kBtu/h
(If Economizer is specified)</t>
  </si>
  <si>
    <t>South Secondary Spaces: 624.48 W
North Secondary Spaces:  NA
East and West Secondary Spaces: NA</t>
  </si>
  <si>
    <t xml:space="preserve">Outside Air Control Compliance Status: New
Bottom VAV - Fixed Dry Bulb, high lockout 71 F
(If Economizer is specified)
Mid VAV - Fixed Dry Bulb, high lockout 71 F
(If Economizer is specified)
Top VAV - Fixed Dry Bulb, high lockout 71 F
(If Economizer is specified)
</t>
  </si>
  <si>
    <t>FanVSDGoodSpResetPwrRatio_fCFMRatio</t>
  </si>
  <si>
    <t>0.70 W/ft2</t>
  </si>
  <si>
    <t>0.4 W/ft2</t>
  </si>
  <si>
    <t>Static Pressure Method:
BsmntZnPSZ AirSys
3.5 in H2O
0.65 Fan Eff
0.962 Motor Eff</t>
  </si>
  <si>
    <t>Power Per Unit Flow Method:
0.947 W/CFM</t>
  </si>
  <si>
    <t>Power Per Unit Flow Method:
The Fn Power are dictated by the ACM section 5.7.3.2
0.947 W/CFM</t>
  </si>
  <si>
    <t>PowerPerUnitFlow Method: 
BaseAirSys10
0.58 W/cfm</t>
  </si>
  <si>
    <t>Common Areas - PVAV: NA
Guest Rooms: FPFC: NA
DOAS system (2nd Floor): 81.5% Thermal Efficiency
81% AFUE</t>
  </si>
  <si>
    <t>Common Areas - PVAV:
Heating 60F
Cooling 55F
Guest Rooms - FPFC:
Heating 95F
Cooling 58F
DOAS system (2nd Floor): NA</t>
  </si>
  <si>
    <t>Common Areas - PVAV:
Heating 60F
Cooling 55F
Guest Rooms - FPFC:
Heating 95F
Cooling 58F</t>
  </si>
  <si>
    <t>Common Areas - PVAV: PowerPerUnitFlow
BaseAirSys5: 0.96 W/CFM
BaseAirSys5-2~4: 1.00 W/CFM
Guest Rooms: PowerPerUnitFlow
0.48 W/CFM
Guest Rooms (Exhaust): PowerPerUnitFlow
0.58 W/cfm</t>
  </si>
  <si>
    <t>Common Areas - Hot Water: NA
DOAS system: CoilHtgFurnFIRRatio_fQRatio
Guest Rooms - Hot Water: NA</t>
  </si>
  <si>
    <t>1st Floor Common Areas: AssemblyHVACAvail
Other Floor Common Areas: ResidentialCommonHVACAvail
Guest Rooms: 
    SZAC:ResidentialLivingHVACAvail
    FPFC:AllOnHVACAvil
    Exhaust:ResidentialLivingHVACAvail</t>
  </si>
  <si>
    <t>1st Floor Common Areas: AssemblyHVACAvail
Other Floor Common Areas: ResidentialCommonHVACAvail
Guest Rooms: AllOnHVACAvail</t>
  </si>
  <si>
    <t>1st Floor Common Areas: AssemblyHtgSetpt
Other Floor Common Areas: ResidentialCommonHtgSetpt
Guest Rooms: ResidentialLivingHtgSetpt</t>
  </si>
  <si>
    <t>1st Floor Common Areas: AssemblyClgSetpt
Other Floor Common Areas: ResidentialCommonClgSetpt
Guest Rooms: ResidentialLivingClgSetpt</t>
  </si>
  <si>
    <r>
      <t>84% E</t>
    </r>
    <r>
      <rPr>
        <vertAlign val="subscript"/>
        <sz val="10"/>
        <rFont val="Calibri"/>
        <family val="2"/>
        <scheme val="minor"/>
      </rPr>
      <t>t</t>
    </r>
  </si>
  <si>
    <t>Residential: 0.048
NonResidential 0.055</t>
  </si>
  <si>
    <t>Residential:
1. Stucco 7/8 in.
2.  Compliance Insulation R14.60
3. Compliance Insulation R1.41
4. Compliance Insulation R0.02
5. Compliance Insulation R0.02
6. Air - Metal Wall Framing - 16 or 24 in. OC
7.Gypsum Board - 1/2 in.
Nonresidential:
1. Stucco 7/8 in.
2.  Compliance Insulation R14.60
3. Compliance Insulation R2.00
4. Compliance Insulation R2.00
5. Compliance Insulation R0.10
6. Air - Metal Wall Framing - 16 or 24 in. OC
7.Gypsum Board - 1/2 in.</t>
  </si>
  <si>
    <t>Fixed-0.34, Operable-0.46</t>
  </si>
  <si>
    <t>Fixed-0.22, operable-0.22</t>
  </si>
  <si>
    <t>Common Areas: PVAV
Guest Rooms: SZAC</t>
  </si>
  <si>
    <t>Common Areas - PVAV: NA
Guest Rooms - SZAC: 81% Thermal Efficiency
80% AFUE</t>
  </si>
  <si>
    <t>Common Areas - PVAV: WarmestResetFlowFirst
Guest Rooms - SZAC: NOSATControl</t>
  </si>
  <si>
    <t>Common Areas - PVAV: Integrated if load over 33 kBtu/h
(If Economizer is specified)
Guest Rooms - SZAC: NA</t>
  </si>
  <si>
    <t>Common Areas - PVAV: Fixed Dry-Bulb 
(If Economizer is specified)
Guest Rooms - SZAC: NA</t>
  </si>
  <si>
    <t>Common Areas - Hot Water: NA
Guest Rooms - Furnace: CoilHtgFurnFIRRatio_fQRatio</t>
  </si>
  <si>
    <t>Common Areas - PVAV: NA
Guest Rooms:
Guest Room 101: 81% AFUE
81.5% Thermal Efficiency
Guest Room 102: 80% AFUE
81% Thermal Efficiency
Guest Room 103: NA
Guest Room 104: NA
All other Guest Rooms: FPFC: NA
Zone-KitchenFlr1 - SZAC: 78% AFUE 80% Thermal Efficiency</t>
  </si>
  <si>
    <t>Common Areas - PVAV:
Heating 60F
Cooling 55F
Guest Rooms - FPFC:
Heating 95F
Cooling 58F
Zone-KitchenFlr1 - SZAC:
Heating 95F
Cooling 55F</t>
  </si>
  <si>
    <t>1st Floor Common Areas: OfficeHVACAvail
Other Floor Common Areas: ResidentialCommonHVACAvail
Guest Rooms: ResidentialLivingHVACAvail
Zone-KitchenFlr1: RestaurantHVACAvail</t>
  </si>
  <si>
    <t>1st Floor Common Areas: OfficeClgSetpt
Other Floor Common Areas: ResidentialCommonClgSetpt
Guest Rooms: ResidentialLivingClgSetpt
Zone-KitchenFlr1: RestaurantClgSetpt</t>
  </si>
  <si>
    <t>1st Floor Common Areas: OfficeHtgSetpt
Other Floor Common Areas: ResidentialCommonHtgSetpt
Guest Rooms: ResidentialLivingHtgSetpt
Zone-KitchenFlr1: RestaurantHtgSetpt</t>
  </si>
  <si>
    <t>Zone 1 Office:
Floor Area: 2550 ft2
Skylit Daylit Area: 0 ft2 (0%)
Zone 2 Fine Storage:
Floor Area: 14,999 ft2
Skylit Daylit Area: 12,450 ft2 (83%)
Zone 3 Bulk Storage:
Floor Area: 34,497 ft2
Skylit Daylit Area: 34,497 ft2 (100%)</t>
  </si>
  <si>
    <t>Lighting Power Density*(Daylit Area/Total Area)
Office: NA
Fine Storage: 4292.16 W
Bulk Storage: 13755 W</t>
  </si>
  <si>
    <t>Office Spaces:  EER 11.2, IEER 14.6
Warehouse: NA</t>
  </si>
  <si>
    <t>Office Spaces:  SZVAVHP
Warehouse:  HV (System 9)</t>
  </si>
  <si>
    <t>Office Spaces: Heat Pump
Warehouse: Gas Furnace</t>
  </si>
  <si>
    <t>Heating Coil Capaicty to include:
    Heat Pump: same capacity as cooling coil
    Furnace: 1.25 Oversizing Sizing Factor
Cooling Coil Capacity to include:
    1.15 Oversizing Factor
     Capacity Adjustment for Fan Heat</t>
  </si>
  <si>
    <t>PowerPerUnitFlow Method:
The Fan Power are dictated by the ACM section 5.7.3.2
Office Zone: 0.744 W/CFM
Fine Storage:  0.62 W/CFM
Bulk Storage: 0.605 W/CFM</t>
  </si>
  <si>
    <t>Office Space: Variable Speed Drive 
Warehouse: Constant Volume</t>
  </si>
  <si>
    <t>Office Space: 
CoilHtgHPEIRRatio_fToadbSI
CoilHtgHPEIRRatio_fCFMRatio
CoilHtgHPEIRRatio_fQFrac
Warehouse:
CoilHtgFurnFIRRatio_fQRatio</t>
  </si>
  <si>
    <t>Coil Cooling Compliance Status: New
EER - 11.0
IEER - 14.6</t>
  </si>
  <si>
    <r>
      <t xml:space="preserve">Coil Heating Compliance Status: New
81% AFUE
</t>
    </r>
    <r>
      <rPr>
        <sz val="10"/>
        <color theme="0" tint="-0.34998626667073579"/>
        <rFont val="Calibri"/>
        <family val="2"/>
        <scheme val="minor"/>
      </rPr>
      <t>(81.5% Thermal Efficiency for reference, not input)</t>
    </r>
  </si>
  <si>
    <t>Coil Heating Compliance Status: New
Heat Pump</t>
  </si>
  <si>
    <t>Heating Coil Capacity to include:
    Sam capacity as cooling coil
Cooling Coil Capacity to include:
    1.15 Oversizing Factor
     Capacity Adjustment for Fan Heat</t>
  </si>
  <si>
    <t>Not Input (FurnHIR_fPLRCrvRef)
OR
(HtPumpEIR_fTempCrvRef)
(HtPumpEIR_fFlowCrvRef)
(HtPumpEIR_fPLFCrvRef)</t>
  </si>
  <si>
    <t>CoilHtgHPEIRRatio_fToadbSI
CoilHtgHPEIRRatio_fCFMRatio
CoilHtgHPEIRRatio_fQFrac</t>
  </si>
  <si>
    <t>Window Compliance status: New
North: 0%
East: 0%
South: 55%
West: 0%
Window Compliance status: Existing
North: 49%
East: 40%
South: 0%
West: 49%</t>
  </si>
  <si>
    <t>Window Compliance status: New
North: 0%
East: 0%
South: 75%
West: 0%
Window Compliance status: Existing
North: 49%
East: 40%
South: 0%
West: 49%</t>
  </si>
  <si>
    <t>Coil Heating Compliance Status: Existing
(South Zones): 81% AFUE
(81.5% Thermal Efficiency for reference, not input)</t>
  </si>
  <si>
    <t>Air System Compliance Status: Existing
PVAV with Reheat
Cooling - 55F 
Heating 60F
Air System Compliance Status: Existing
(South Zones): SZAC
Cooling - 55F 
Heating 95F</t>
  </si>
  <si>
    <t>Air System Compliance Status: Existing
PVAV with Reheat
Cooling - 55F 
Heating 60F
Air System Compliance Status: Existing
(South Zones): SZAC
Cooling - 55F 
Heating 95F</t>
  </si>
  <si>
    <t>Fan Compliance Status: Existing
AirSys: PVAV with Reheat
NA
Fan Compliance Status: Existing
AirSys: SZAC
3.5</t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</si>
  <si>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Roof Compliance Status: New 
FlatNonresWoodFramingAndOtherRoofU047: 0.047
</t>
    </r>
    <r>
      <rPr>
        <b/>
        <u/>
        <sz val="10"/>
        <rFont val="Calibri"/>
        <family val="2"/>
        <scheme val="minor"/>
      </rPr>
      <t>Front Entry</t>
    </r>
    <r>
      <rPr>
        <sz val="10"/>
        <rFont val="Calibri"/>
        <family val="2"/>
        <scheme val="minor"/>
      </rPr>
      <t xml:space="preserve">
Roof Compliance Status: New
FlatNonresWoodFramingAndOtherRoofUnconditioned: 1.275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FlatNonresWoodFramingAndOtherRoofU047: 0.047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
FlatNonresMetalBuildingRoofU047: 0.047</t>
    </r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</si>
  <si>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Base_CZ12-FlatNonresWoodFramingAndOtherRoofU047:
1. Metal Standing Seam - 1/16 in.
2. Compliance Insulation R16.69
3. Compliance Insulation R3.70
4. Compliance Insulation R0.10
</t>
    </r>
    <r>
      <rPr>
        <b/>
        <u/>
        <sz val="10"/>
        <rFont val="Calibri"/>
        <family val="2"/>
        <scheme val="minor"/>
      </rPr>
      <t xml:space="preserve">Front Entry
</t>
    </r>
    <r>
      <rPr>
        <sz val="10"/>
        <rFont val="Calibri"/>
        <family val="2"/>
        <scheme val="minor"/>
      </rPr>
      <t xml:space="preserve">FlatNonresWoodFramingAndOtherRoofUnconditioned:
1. Metal Standing Seam - 1/16 in.
</t>
    </r>
    <r>
      <rPr>
        <b/>
        <u/>
        <sz val="10"/>
        <rFont val="Calibri"/>
        <family val="2"/>
        <scheme val="minor"/>
      </rPr>
      <t xml:space="preserve">Core Retail
</t>
    </r>
    <r>
      <rPr>
        <sz val="10"/>
        <rFont val="Calibri"/>
        <family val="2"/>
        <scheme val="minor"/>
      </rPr>
      <t xml:space="preserve">Base_CZ12-FlatNonresWoodFramingAndOtherRoofU047:
1. Metal Standing Seam - 1/16 in.
2. Compliance Insulation R16.69
3. Compliance Insulation R3.70
4. Compliance Insulation R0.10
</t>
    </r>
    <r>
      <rPr>
        <b/>
        <u/>
        <sz val="10"/>
        <rFont val="Calibri"/>
        <family val="2"/>
        <scheme val="minor"/>
      </rPr>
      <t xml:space="preserve">Back Space
</t>
    </r>
    <r>
      <rPr>
        <sz val="10"/>
        <rFont val="Calibri"/>
        <family val="2"/>
        <scheme val="minor"/>
      </rPr>
      <t>Base_CZ12-FlatNonresWoodFramingAndOtherRoofU047:
1. Metal Standing Seam - 1/16 in.
2. Compliance Insulation R16.69
3. Compliance Insulation R3.70
4. Compliance Insulation R0.10</t>
    </r>
  </si>
  <si>
    <r>
      <rPr>
        <b/>
        <u/>
        <sz val="10"/>
        <rFont val="Calibri"/>
        <family val="2"/>
        <scheme val="minor"/>
      </rPr>
      <t xml:space="preserve">Front Entry
</t>
    </r>
    <r>
      <rPr>
        <sz val="10"/>
        <rFont val="Calibri"/>
        <family val="2"/>
        <scheme val="minor"/>
      </rPr>
      <t xml:space="preserve">Exterior Wall Compliance Status: New
MetalFrameWallUnconditioned: 0.217
</t>
    </r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Exterior Wall Compliance Status: New
MetalFrameWallU060: 0.060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MassLightWallU440: 0.440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MassHeavyWallU690: 0.690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MetalFrameWallU217: 0.217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MetalFrameWallU060: 0.060
</t>
    </r>
  </si>
  <si>
    <r>
      <rPr>
        <b/>
        <u/>
        <sz val="10"/>
        <rFont val="Calibri"/>
        <family val="2"/>
        <scheme val="minor"/>
      </rPr>
      <t>Front Entry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MetalFrameWallUnconditioned (MetalBuildingWall)</t>
    </r>
    <r>
      <rPr>
        <sz val="10"/>
        <rFont val="Calibri"/>
        <family val="2"/>
        <scheme val="minor"/>
      </rPr>
      <t xml:space="preserve">
1. Stucco - 7/8 in.
</t>
    </r>
    <r>
      <rPr>
        <b/>
        <u/>
        <sz val="10"/>
        <rFont val="Calibri"/>
        <family val="2"/>
        <scheme val="minor"/>
      </rPr>
      <t xml:space="preserve">Front Retail and Point Of Sale
</t>
    </r>
    <r>
      <rPr>
        <u/>
        <sz val="10"/>
        <rFont val="Calibri"/>
        <family val="2"/>
        <scheme val="minor"/>
      </rPr>
      <t>MetalFrameWallU060 (MetalBuildingWall)</t>
    </r>
    <r>
      <rPr>
        <sz val="10"/>
        <rFont val="Calibri"/>
        <family val="2"/>
        <scheme val="minor"/>
      </rPr>
      <t xml:space="preserve">
1. Stucco - 7/8 in.
2. Compliance Insulation R14.32
3. Compliance Insulation R0.10
4. Compliance Insulation R0.10
5. Compliance Insulation R0.01
6. Air - Metal Wall Framing - 16 or 24 in. OC
7. Gypsum Board - 1/2 in.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MassLightWallU440 (MassLightWall)</t>
    </r>
    <r>
      <rPr>
        <sz val="10"/>
        <rFont val="Calibri"/>
        <family val="2"/>
        <scheme val="minor"/>
      </rPr>
      <t xml:space="preserve">
1. Concrete - 140 lb/ft3 - 4 in.
2. Compliance Insulation R0.02
3. Air - Metal Wall Framing - 16 or 24 in. OC
4. Gypsum Board - 1/2 in.</t>
    </r>
    <r>
      <rPr>
        <b/>
        <u/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MassHeavyWallU690 (MassHeavyWall)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1. Concrete - 140 lb/ft3 - 8 in.
2. Compliance Insulation R0.01
</t>
    </r>
    <r>
      <rPr>
        <b/>
        <u/>
        <sz val="10"/>
        <rFont val="Calibri"/>
        <family val="2"/>
        <scheme val="minor"/>
      </rPr>
      <t xml:space="preserve">Back Space
</t>
    </r>
    <r>
      <rPr>
        <u/>
        <sz val="10"/>
        <rFont val="Calibri"/>
        <family val="2"/>
        <scheme val="minor"/>
      </rPr>
      <t>MetalFrameWallU217 (MetalBuildingWall)</t>
    </r>
    <r>
      <rPr>
        <sz val="10"/>
        <rFont val="Calibri"/>
        <family val="2"/>
        <scheme val="minor"/>
      </rPr>
      <t xml:space="preserve">
1. Metal Standing Seam - 1/16 in.
2. Compliance Insulation R2.00
3. Compliance Insulation R0.20
4. Compliance Insulation R0.20
5. Compliance Insulation R0.05
6. Compliance Insulation R0.02
7. Air - Metal Wall Framing - 16 or 24 in. OC
8. Gypsum Board - 1/2 in.
</t>
    </r>
    <r>
      <rPr>
        <u/>
        <sz val="10"/>
        <rFont val="Calibri"/>
        <family val="2"/>
        <scheme val="minor"/>
      </rPr>
      <t>MetalFrameWallU060 (MetalBuildingWall)
1. Stucco - 7/8 in.
2. Compliance Insulation R14.32
3. Compliance Insulation R0.10
4. Compliance Insulation R0.10
5. Compliance Insulation R0.01
6. Air - Metal Wall Framing - 16 or 24 in. OC
7. Gypsum Board - 1/2 in.</t>
    </r>
  </si>
  <si>
    <t>160F</t>
  </si>
  <si>
    <t>120F</t>
  </si>
  <si>
    <t>NotInput</t>
  </si>
  <si>
    <t>Common Areas: PVAV
Guest Rooms: FPFC
DOAS system (2nd Floor): DOASCV</t>
  </si>
  <si>
    <t>Curve Selection Dependent On Coil Capacity:
For SEER Rated Coils (&lt; 65,000 Bth/h):
CoilClgDXStdSEER14EIR_fTwbToadbSI
CoilClgDXSEEREIRRatio_fQFrac
CoilClgDXSnglEIRRatio_fCFMRatio</t>
  </si>
  <si>
    <t>(Perimeter_ZN_1) and (Perimeter_ZN_2): EER - 12
(Core_ZN):
EER - 12
(Perimeter_ZN_4): PropNoClgZnSys
EER - 11.4</t>
  </si>
  <si>
    <r>
      <t>Min Req. Based on Coil Capacity
&lt; 65,000 Btu/hr:  14 SEER (11.4 EER)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</t>
    </r>
  </si>
  <si>
    <t>Common Areas: DX
Guest Rooms: DX (Packaged1Phase)</t>
  </si>
  <si>
    <t>Min Req. Based on Coil Capacity
&lt; 6,500 Btu/hr: 8 HSPF -&gt; 3.2 COP
&lt; 13,500 Btu/hr: 3.4 COP
&lt; 24,000 Btu/hr: 3.3 COP
&gt;=24,000 Btu/hr: 3.3 COP</t>
  </si>
  <si>
    <t>Curve Selection Dependent On Coil Capacity:
Common Areas - DX:
BaseAirSys5:
CoilClgDXEIRRatio_fTwbToadbSI
CoilClgDXEIRRatio_fQFrac
CoilClgDXSnglEIRRatio_fCFMRatio
BaseAirSys5-2 to 5-3: EER - 11.4 (SEER - 14)
For SEER Rated Coils (&lt; 65,000 Bth/h):
CoilClgDXSEEREIR_fTwbToadbSI
CoilClgDXSEEREIRRatio_fQFrac
CoilClgDXSnglEIRRatio_fCFMRatio
BaseAirSys5-4: EER - 11
CoilClgDXEIRRatio_fTwbToadbSI
CoilClgDXEIRRatio_fQFrac
CoilClgDXSnglEIRRatio_fCFMRatio
DOAS system (2nd Floor): EER - 11.4 (SEER - 14)
For SEER Rated Coils (&lt; 65,000 Bth/h):
'CoilClgDXSEEREIR_fTwbToadbSI-3
CoilClgDXSEEREIRRatio_fQFrac
CoilClgDXSnglEIRRatio_fCFMRatio</t>
  </si>
  <si>
    <t>Common Areas: Hot Water
Guest Rooms: Furnace (Natural Gas)
Zone-KitchenFlr1: Furnace (Natural Gas)</t>
  </si>
  <si>
    <t>Common Areas: DX
Guest Rooms: DX
Zone-KitchenFlr1: DX</t>
  </si>
  <si>
    <t>BaseAirSys5: EER - 9.8
L2 SZHP: EER - 12.0
L3 SZHP: SEER2 - 14
L4 SZAC: EER - 11
Guest Rooms: 
Guest Room 101: EER - 10.8
Guest Room 102: EER2 - 12
Guest Room 103: EER - 12
Guest Room 104: SEER - 14.5
Guest Room 105: SEER2 - 14.5
All other Guest Rooms: NA
Zone-KitchenFlr1: EER - 11.4 (SEER - 14)</t>
  </si>
  <si>
    <t>BaseAirSys5: EER - 9.8
L2 SZHP: EER - 12.0
L3 SZHP: EER - 11.72
L4 SZAC: EER - 11
Guest Rooms: 
Guest Room 101: EER - 10.8
Guest Room 102: EER - 12.5
Guest Room 103: EER - 12
Guest Room 104: EER - 11.65
Guest Room 105: EER - 12.05
All other Guest Rooms: NA
Zone-KitchenFlr1: EER - 11.4</t>
  </si>
  <si>
    <t>Common Areas - PVAV: PowerPerUnitFlow
BaseAirSys5: 1.04 W/CFM
BaseAirSys5-2~4: 0.81 W/CFM
Guest Rooms: PowerPerUnitFlow
0.45 W/CFM
Guest Rooms (Balanced Ventilation): PowerPerUnitFlow
0.70 W/cfm</t>
  </si>
  <si>
    <t>Curve Selection Dependent On Coil Capacity:
Common Areas - DX:
BaseAirSys5:
CoilClgDXEIRRatio_fTwbToadbSI
CoilClgDXEIRRatio_fQFrac
CoilClgDXSnglEIRRatio_fCFMRatio
L2-3 Common Area System:
For SEER Rated Coils (&lt; 65,000 Bth/h):
CoilClgDXSEEREIR_fTwbToadbSI
CoilClgDXSEEREIRRatio_fQFrac
CoilClgDXSnglEIRRatio_fCFMRatio
L4 Common Area System: EER - 11
CoilClgDXEIRRatio_fTwbToadbSI
CoilClgDXEIRRatio_fQFrac
CoilClgDXSnglEIRRatio_fCFMRatio
Guest Rooms: 
Guest Rooms 101-105:
CoilClgDXSEEREIR_fTwbToadbSI
CoilClgDXSEEREIRRatio_fQFrac
CoilClgDXSnglEIRRatio_fCFMRatio
All other Guest Rooms: NA
Zone-KitchenFlr1 - DX:
For SEER Rated Coils (&lt; 65,000 Bth/h):
CoilClgDXSEEREIR_fTwbToadbSI
CoilClgDXSEEREIRRatio_fQFrac
CoilClgDXSnglEIRRatio_fCFMRatio</t>
  </si>
  <si>
    <t>Common Areas - Hot Water: NA
Guest Rooms - Furnace
CoilHtgFurnFIRRatio_fQRatio
Zone-KitchenFlr1 -Furnace
CoilHtgFurnFIRRatio_fQRatio</t>
  </si>
  <si>
    <t>Curve Selection Dependent On Coil Capacity:
Common Areas - DX:
BaseAirSys5: EER - 9.8
CoilClgDXEIRRatio_fTwbToadbSI
CoilClgDXEIRRatio_fQFrac
CoilClgDXDblEIRRatio_fCFMRatio
BaseAirSys5-2 to 5-4: EER - 10.8 (SEER - 14)
For SEER Rated Coils (&lt; 65,000 Bth/h):
'CoilClgDXSEEREIR_fTwbToadbSI
CoilClgDXSEEREIRRatio_fQFrac
CoilClgDXDblEIRRatio_fCFMRatio
Guest Room
'CoilClgDXSEEREIR_fTwbToadbSI
CoilClgDXSEEREIRRatio_fQFrac
CoilClgDXSnglEIRRatio_fCFMRatio</t>
  </si>
  <si>
    <t>Zone 1:  0.51*(1-0.05)  = 0.48
  -Demand Responsive Control
Zone 2:  0.47*(1-0.05)  = 0.45
  -Demand Responsive Control
Zone 3:  0.51*(1-0.05) = 0.48
  -Demand Responsive Control
Zone 4:  0.47*(1-0.05) = 0.45
  -Demand Responsive Control
Core Zone:  0.46*(1-0.05) = 0.44
  -Demand Responsive Control
Attic Zone: 0</t>
  </si>
  <si>
    <t>Zone 1:  0.48
Zone 2:  0.45
Zone 3:  0.48
Zone 4:  0.45
Core Zone:  0.44
Attic Zone: 0</t>
  </si>
  <si>
    <t>Office: NA
Fine Storage: 5000 W
Bulk Storage: 13755 W</t>
  </si>
  <si>
    <t xml:space="preserve">(Perimeter_ZN_1): 3.5 COP
(Perimeter_ZN_2) and (Core_ZN): 81% AFUE
(Perimeter_ZN_3): 67% AFUE
(Perimeter_ZN_4): 81% AFUE
</t>
  </si>
  <si>
    <t>Curve Selection Dependent On Coil Capacity:
SPVAC and SPVHP (without economizers): 
CoilClgPTACEIRRatio_fTwbToadbSI
CoilClgPTACEIRRatio_fQFrac
CoilClgDXSnglEIRRatio_fCFMRatio
SPVHP (with economizer):
CoilClgDXEIRRatio_fTwbToadbSI
CoilClgDXSEEREIRRatio_fQFrac
CoilClgDXSnglEIRRatio_fCFMRatio
For SEER Rated Coils (&lt; 65,000 Bth/h):
CoilClgDXSEEREIR_fTwbToadbSI
CoilClgDXSEEREIRRatio_fQFrac
CoilClgDXSnglEIRRatio_fCFMRatio</t>
  </si>
  <si>
    <t>Curve Selection Dependent On Coil Capacity:
For SEER Rated Coils (&lt; 65,000 Bth/h):
CoilClgDXSEEREIR_fTwbToadbSI
CoilClgDXSEEREIRRatio_fQFrac
CoilClgDXSnglEIRRatio_fCFMRatio</t>
  </si>
  <si>
    <t>Office Space - Heat Pump: 3.4 COP
Warehouse: Min Req. Based on Coil Capacity
&lt; 225,000 Btu/hr: 78% AFUE or 80% Thrml
&gt;=225,000 Btu/hr: 81% Thrml</t>
  </si>
  <si>
    <r>
      <t>Office: 81</t>
    </r>
    <r>
      <rPr>
        <sz val="10"/>
        <color rgb="FFFF0000"/>
        <rFont val="Calibri"/>
        <family val="2"/>
        <scheme val="minor"/>
      </rPr>
      <t>%</t>
    </r>
    <r>
      <rPr>
        <sz val="10"/>
        <rFont val="Calibri"/>
        <family val="2"/>
        <scheme val="minor"/>
      </rPr>
      <t xml:space="preserve"> AFUE
</t>
    </r>
    <r>
      <rPr>
        <sz val="10"/>
        <color theme="0" tint="-0.34998626667073579"/>
        <rFont val="Calibri"/>
        <family val="2"/>
        <scheme val="minor"/>
      </rPr>
      <t>(81.5% Thermal Efficiency for reference, not input)</t>
    </r>
    <r>
      <rPr>
        <sz val="10"/>
        <rFont val="Calibri"/>
        <family val="2"/>
        <scheme val="minor"/>
      </rPr>
      <t xml:space="preserve">
Bulk Storage and Fine Storage: </t>
    </r>
    <r>
      <rPr>
        <sz val="10"/>
        <color rgb="FFFF0000"/>
        <rFont val="Calibri"/>
        <family val="2"/>
        <scheme val="minor"/>
      </rPr>
      <t>81.0%</t>
    </r>
    <r>
      <rPr>
        <sz val="10"/>
        <rFont val="Calibri"/>
        <family val="2"/>
        <scheme val="minor"/>
      </rPr>
      <t xml:space="preserve"> Thermal Efficiency</t>
    </r>
  </si>
  <si>
    <t>Air System Compliance Status: New
(Top Floor West Perimeter Zone):
CoilClgDXSEEREIR_fTwbToadbSI
CoilClgDXSEEREIRRatio_fQFrac
CoilClgDXSnglEIRRatio_fCFMRatio
Air System Compliance Status: Existing
(Bottom Floor Core &amp; South Perimeter Zones): 
CoilClgDXEIRRatio_fTwbToadbSI
CoilClgDXEIRRatio_fQFrac
CoilClgDXSnglEIRRatio_fCFMRatio
(Bottom Floor Other Zones): 
CoilClgDXSEEREIR_fTwbToadbSI
CoilClgDXSEEREIRRatio_fQFrac
CoilClgDXSnglEIRRatio_fCFMRatio
(All Other Zones): 
CoilClgDXEIRRatio_fTwbToadbSI
CoilClgDXEIRRatio_fQFrac
CoilClgDXSnglEIRRatio_fCFMRatio</t>
  </si>
  <si>
    <t>CHW: 93 %
CW: 93.6 %</t>
  </si>
  <si>
    <t>CHW: 20.7 W/gpm
CW: 12.9 W/gpm</t>
  </si>
  <si>
    <t>60 gpm/hp
24.74 HP
1484.57 gpm</t>
  </si>
  <si>
    <t>svn.code.sf.net/p/cbecc-com/code/branches/CBECC-Com_MFamRestructure/Projects-2022/RulesetImplementation2022Tests
020006-OffSml-Run01\020006-OffSml-Run01.cibd22</t>
  </si>
  <si>
    <t>svn.code.sf.net/p/cbecc-com/code/branches/CBECC-Com_MFamRestructure/Projects-2022/RulesetImplementation2022Tests
020006S-OffSml-Run01\020006S-OffSml-Run01.cibd22</t>
  </si>
  <si>
    <t>svn.code.sf.net/p/cbecc-com/code/branches/CBECC-Com_MFamRestructure/Projects-2022/RulesetImplementation2022Tests
020015-OffSml-Run02\020015-OffSml-Run02.cibd22</t>
  </si>
  <si>
    <t>svn.code.sf.net/p/cbecc-com/code/branches/CBECC-Com_MFamRestructure/Projects-2022/RulesetImplementation2022Tests
020015S-OffSml-Run02\020015S-OffSml-Run02.cibd22</t>
  </si>
  <si>
    <t>svn.code.sf.net/p/cbecc-com/code/branches/CBECC-Com_MFamRestructure/Projects-2022/RulesetImplementation2022Tests
070015-HotSml-Run03\070015-HotSml-Run03.cibd22</t>
  </si>
  <si>
    <t>svn.code.sf.net/p/cbecc-com/code/branches/CBECC-Com_MFamRestructure/Projects-2022/RulesetImplementation2022Tests
030006-OffMed-Run04\030006-OffMed-Run04.cibd22</t>
  </si>
  <si>
    <t>svn.code.sf.net/p/cbecc-com/code/branches/CBECC-Com_MFamRestructure/Projects-2022/RulesetImplementation2022Tests
030006S-OffMed-Run04\030006S-OffMed-Run04.cibd22</t>
  </si>
  <si>
    <t>svn.code.sf.net/p/cbecc-com/code/branches/CBECC-Com_MFamRestructure/Projects-2022/RulesetImplementation2022Tests
040006-OffLrg-Run05\040006-OffLrg-Run05.cibd22</t>
  </si>
  <si>
    <t>svn.code.sf.net/p/cbecc-com/code/branches/CBECC-Com_MFamRestructure/Projects-2022/RulesetImplementation2022Tests
040006-OffLrg-Run06\040006-OffLrg-Run06.cibd22</t>
  </si>
  <si>
    <t>svn.code.sf.net/p/cbecc-com/code/branches/CBECC-Com_MFamRestructure/Projects-2022/RulesetImplementation2022Tests
080006-Whse-Run07\080006-Whse-Run07.cibd22</t>
  </si>
  <si>
    <t>svn.code.sf.net/p/cbecc-com/code/branches/CBECC-Com_MFamRestructure/Projects-2022/RulesetImplementation2022Tests
080006-Whse-Run08\080006-Whse-Run08.cibd22</t>
  </si>
  <si>
    <t>svn.code.sf.net/p/cbecc-com/code/branches/CBECC-Com_MFamRestructure/Projects-2022/RulesetImplementation2022Tests
040006-OffLrg-Run11\040006-OffLrg-Run11.cibd22</t>
  </si>
  <si>
    <t>svn.code.sf.net/p/cbecc-com/code/branches/CBECC-Com_MFamRestructure/Projects-2022/RulesetImplementation2022Tests
030006-OffMed-Run12\030006-OffMed-Run12.cibd22</t>
  </si>
  <si>
    <t>svn.code.sf.net/p/cbecc-com/code/branches/CBECC-Com_MFamRestructure/Projects-2022/RulesetImplementation2022Tests
030006S-OffMed-Run04\030006S-OffMed-Run12.cibd22</t>
  </si>
  <si>
    <t>svn.code.sf.net/p/cbecc-com/code/branches/CBECC-Com_MFamRestructure/Projects-2022/RulesetImplementation2022Tests
030006-OffMed-Run13\030006-OffMed-Run13.cibd22</t>
  </si>
  <si>
    <t>svn.code.sf.net/p/cbecc-com/code/branches/CBECC-Com_MFamRestructure/Projects-2022/RulesetImplementation2022Tests
030006S-OffMed-Run04\030006S-OffMed-Run13.cibd22</t>
  </si>
  <si>
    <t>svn.code.sf.net/p/cbecc-com/code/branches/CBECC-Com_MFamRestructure/Projects-2022/RulesetImplementation2022Tests
020006-OffSml-Run14\020006-OffSml-Run14.cibd22</t>
  </si>
  <si>
    <t>svn.code.sf.net/p/cbecc-com/code/branches/CBECC-Com_MFamRestructure/Projects-2022/RulesetImplementation2022Tests
020006S-OffSml-Run14\020006S-OffSml-Run14.cibd22</t>
  </si>
  <si>
    <t>svn.code.sf.net/p/cbecc-com/code/branches/CBECC-Com_MFamRestructure/Projects-2022/RulesetImplementation2022Tests
080006-Whse-Run15\080006-Whse-Run15.cibd22</t>
  </si>
  <si>
    <t>svn.code.sf.net/p/cbecc-com/code/branches/CBECC-Com_MFamRestructure/Projects-2022/RulesetImplementation2022Tests
050006-RetlMed-Run16\050006-RetlMed-Run16.cibd22</t>
  </si>
  <si>
    <t>svn.code.sf.net/p/cbecc-com/code/branches/CBECC-Com_MFamRestructure/Projects-2022/RulesetImplementation2022Tests
020006-OffSml-Run18\020006-OffSml-Run18.cibd22</t>
  </si>
  <si>
    <t>svn.code.sf.net/p/cbecc-com/code/branches/CBECC-Com_MFamRestructure/Projects-2022/RulesetImplementation2022Tests
020006S-OffSml-Run18\020006S-OffSml-Run18.cibd22</t>
  </si>
  <si>
    <t>svn.code.sf.net/p/cbecc-com/code/branches/CBECC-Com_MFamRestructure/Projects-2022/RulesetImplementation2022Tests
030006-OffMed-Run19\030006-OffMed-Run19.cibd22</t>
  </si>
  <si>
    <t>svn.code.sf.net/p/cbecc-com/code/branches/CBECC-Com_MFamRestructure/Projects-2022/RulesetImplementation2022Tests
040006-OffLrg-Run20\040006-OffLrg-Run20.cibd22</t>
  </si>
  <si>
    <t>svn.code.sf.net/p/cbecc-com/code/branches/CBECC-Com_MFamRestructure/Projects-2022/RulesetImplementation2022Tests
080006-Whse-Run21\080006-Whse-Run21.cibd22</t>
  </si>
  <si>
    <t>svn.code.sf.net/p/cbecc-com/code/branches/CBECC-Com_MFamRestructure/Projects-2022/RulesetImplementation2022Tests
070015-HotSml-Run22\070015-HotSml-Run22.cibd22</t>
  </si>
  <si>
    <t>svn.code.sf.net/p/cbecc-com/code/branches/CBECC-Com_MFamRestructure/Projects-2022/RulesetImplementation2022Tests
030006-OffMed-Run23\030006-OffMed-Run23.cibd22</t>
  </si>
  <si>
    <t>svn.code.sf.net/p/cbecc-com/code/branches/CBECC-Com_MFamRestructure/Projects-2022/RulesetImplementation2022Tests
020006-OffSml-Run24\020006-OffSml-Run24.cibd22</t>
  </si>
  <si>
    <t>svn.code.sf.net/p/cbecc-com/code/branches/CBECC-Com_MFamRestructure/Projects-2022/RulesetImplementation2022Tests
020006-OffSml-Run25\020006-OffSml-Run25.cibd22</t>
  </si>
  <si>
    <t>svn.code.sf.net/p/cbecc-com/code/branches/CBECC-Com_MFamRestructure/Projects-2022/RulesetImplementation2022Tests
020006-OffSml-Run26\020006-OffSml-Run26.cibd22</t>
  </si>
  <si>
    <t>svn.code.sf.net/p/cbecc-com/code/branches/CBECC-Com_MFamRestructure/Projects-2022/RulesetImplementation2022Tests
050006-RetlMed-Run27\050006-RetlMed-Run27.cibd22</t>
  </si>
  <si>
    <t>svn.code.sf.net/p/cbecc-com/code/branches/CBECC-Com_MFamRestructure/Projects-2022/RulesetImplementation2022Tests
050006-RetlMed-Run28\050006-RetlMed-Run28.cibd22</t>
  </si>
  <si>
    <t>svn.code.sf.net/p/cbecc-com/code/branches/CBECC-Com_MFamRestructure/Projects-2022/RulesetImplementation2022Tests
030006-OffMed-Run29\030006-OffMed-Run29.cibd22</t>
  </si>
  <si>
    <t>svn.code.sf.net/p/cbecc-com/code/branches/CBECC-Com_MFamRestructure/Projects-2022/RulesetImplementation2022Tests
030006-OffMed-Run30\030006-OffMed-Run30.cibd22</t>
  </si>
  <si>
    <t>svn.code.sf.net/p/cbecc-com/code/branches/CBECC-Com_MFamRestructure/Projects-2022/RulesetImplementation2022Tests
HRR-Runs\HRR-ExhOnly-Run31.cibd22</t>
  </si>
  <si>
    <t>svn.code.sf.net/p/cbecc-com/code/branches/CBECC-Com_MFamRestructure/Projects-2022/RulesetImplementation2022Tests
HRR-Runs\HRR-ExhOnly-Run32.cibd22</t>
  </si>
  <si>
    <t>svn.code.sf.net/p/cbecc-com/code/branches/CBECC-Com_MFamRestructure/Projects-2022/RulesetImplementation2022Tests
HRR-Runs\HRR-SupOnly-Run33.cibd22</t>
  </si>
  <si>
    <t>svn.code.sf.net/p/cbecc-com/code/branches/CBECC-Com_MFamRestructure/Projects-2022/RulesetImplementation2022Tests
HRR-Runs\HRR-SupOnly-Run34.cibd22</t>
  </si>
  <si>
    <t>svn.code.sf.net/p/cbecc-com/code/branches/CBECC-Com_MFamRestructure/Projects-2022/RulesetImplementation2022Tests
HRR-Runs\HRR-SupOnly-Run35.cibd22</t>
  </si>
  <si>
    <t>svn.code.sf.net/p/cbecc-com/code/branches/CBECC-Com_MFamRestructure/Projects-2022/RulesetImplementation2022Tests
HRR-Runs\HRR-SupOnly-Run36.cibd22</t>
  </si>
  <si>
    <t>svn.code.sf.net/p/cbecc-com/code/branches/CBECC-Com_MFamRestructure/Projects-2022/RulesetImplementation2022Tests
HRR-Runs\HRR-Balanced-Run37.cibd22</t>
  </si>
  <si>
    <t>svn.code.sf.net/p/cbecc-com/code/branches/CBECC-Com_MFamRestructure/Projects-2022/RulesetImplementation2022Tests
HRR-Runs\HRR-Balanced-Run38.cibd22</t>
  </si>
  <si>
    <t>svn.code.sf.net/p/cbecc-com/code/branches/CBECC-Com_MFamRestructure/Projects-2022/RulesetImplementation2022Tests
HRR-Runs\HRR-Balanced-Run39.cibd22</t>
  </si>
  <si>
    <t>svn.code.sf.net/p/cbecc-com/code/branches/CBECC-Com_MFamRestructure/Projects-2022/RulesetImplementation2022Tests
HRR-Runs\HRR-Balanced-Run40.cibd22</t>
  </si>
  <si>
    <t>svn.code.sf.net/p/cbecc-com/code/branches/CBECC-Com_MFamRestructure/Projects-2022/RulesetImplementation2022Tests
HRR-Runs\HRR-HtRcvry-Run41.cibd22</t>
  </si>
  <si>
    <t>svn.code.sf.net/p/cbecc-com/code/branches/CBECC-Com_MFamRestructure/Projects-2022/RulesetImplementation2022Tests
HRR-Runs\HRR-HtRcvry-Run42.cibd22</t>
  </si>
  <si>
    <t>svn.code.sf.net/p/cbecc-com/code/branches/CBECC-Com_MFamRestructure/Projects-2022/RulesetImplementation2022Tests
HRR-Runs\HRR-HtRcvry-Run43.cibd22</t>
  </si>
  <si>
    <t>svn.code.sf.net/p/cbecc-com/code/branches/CBECC-Com_MFamRestructure/Projects-2022/RulesetImplementation2022Tests
HRR-Runs\HRR-HtRcvry-Run44.cibd22</t>
  </si>
  <si>
    <t>svn.code.sf.net/p/cbecc-com/code/branches/CBECC-Com_MFamRestructure/Projects-2022/RulesetImplementation2022Tests
HRR-Runs\HRR-Central-Run45.cibd22</t>
  </si>
  <si>
    <t xml:space="preserve">Common Areas: PVAV
Guest Rooms: 
Guest Room 101: Packaged SZAC, single phase
Guest Room 102: Split SZAC, single phase
Guest Room 103: Packaged SZHP, single phase
Guest Room 104: Split SZHP, single phase
Guest Room 105: Split SZHP, single phase
All other Guest Rooms: FPFC
Zone-KitchenFlr1: SZAC </t>
  </si>
  <si>
    <t>Common Areas: Hot Water
Guest Rooms: 
Guest Room 101: Furnace  (Natural Gas)
Guest Room 102: Furnace (Natural Gas)
Guest Room 103: Heat Pump
Guest Room 104: Heat Pump
Guest Room 105: Heat Pump
All other Guest Rooms: Hot Water
Zone-KitchenFlr1: Furnace (Natural Gas)</t>
  </si>
  <si>
    <r>
      <rPr>
        <b/>
        <sz val="10"/>
        <rFont val="Calibri"/>
        <family val="2"/>
        <scheme val="minor"/>
      </rPr>
      <t>Back Space:</t>
    </r>
    <r>
      <rPr>
        <sz val="10"/>
        <rFont val="Calibri"/>
        <family val="2"/>
        <scheme val="minor"/>
      </rPr>
      <t xml:space="preserve">
 -Skylit: none
 -Primary Sidelit: none
 -Secondary Sidelit: none
</t>
    </r>
    <r>
      <rPr>
        <b/>
        <sz val="10"/>
        <rFont val="Calibri"/>
        <family val="2"/>
        <scheme val="minor"/>
      </rPr>
      <t xml:space="preserve">Retail Spaces:
</t>
    </r>
    <r>
      <rPr>
        <sz val="10"/>
        <rFont val="Calibri"/>
        <family val="2"/>
        <scheme val="minor"/>
      </rPr>
      <t xml:space="preserve">Core Retail:
 -Skylit: 950 lux
                (950 lux Adj.)
 -Primary Sidelit: none
 -Secondary Sidelit: none
Front Retail
 -Skylit: none
 -Primary: none
 -Secondary Sidelit: none
Point of Sale
 -Skylit: none
 -Primary Sidelit: none
 -Secondary Sidelit: none
</t>
    </r>
    <r>
      <rPr>
        <b/>
        <sz val="10"/>
        <rFont val="Calibri"/>
        <family val="2"/>
        <scheme val="minor"/>
      </rPr>
      <t xml:space="preserve">
Front Entry:</t>
    </r>
    <r>
      <rPr>
        <sz val="10"/>
        <rFont val="Calibri"/>
        <family val="2"/>
        <scheme val="minor"/>
      </rPr>
      <t xml:space="preserve">
 -Skylit: none
 -Primary Sidelit: none
 -Secondary Sidelit: none
</t>
    </r>
  </si>
  <si>
    <t>Back Space: none
Retail Spaces:
Core Retail: none
Front Retail: 1216 W
Point of Sale: 718.08 W
Front Entry: 97.15 W</t>
  </si>
  <si>
    <t>Back Space: none
Retail Spaces: Continuous
Front Entry: Continuous+Off</t>
  </si>
  <si>
    <t>Back Space: none
Retail Spaces: Continuous
Front Entry: none</t>
  </si>
  <si>
    <t>Back Space: none
Retail Spaces:
Core Retail:  none
Front Retail: none
Point of Sale: none
Front Entry: none</t>
  </si>
  <si>
    <t>Back Space: none
Retail Spaces:
Core Retail: 15905 W
Front Retail: none
Point of Sale: none
Front Entry: none</t>
  </si>
  <si>
    <t>Back Space: none
Retail Spaces:
Core Retail: 
Front Retail: 8.73 ft from exterior wall; midpoint of the window on south façade
Point of Sale: 8.73 ft from exterior wall; midpoint of the window on south façade
Front Entry: 8.73 ft from exterior wall; midpoint of the entry door on the south façade</t>
  </si>
  <si>
    <t>Back Space: none
Retail Spaces:
Core Retail: 
Front Retail: 17.45 ft from exterior wall; midpoint of the window on south façade
Point of Sale: 17.45 ft from exterior wall; midpoint of the window on south façade
Front Entry: 9.81 ft from exterior wall; .25ft from the interior wall on the west</t>
  </si>
  <si>
    <t>Back Space: 0.40 W/ft2
Core Retail: 0.95 W/ft2 
Front Entry: 0.70 W/ft2
Front Retail: 2.35 W/ft2
Point of Sale: 0.95 W/ft2</t>
  </si>
  <si>
    <t>Back Space: 0.40 W/ft2
Core Retail: 0.95 W/ft2 
Front Entry: 0.70 W/ft2
Front Retail: 
General Ltg - 2,592 Watts total (mount height 19 ft)
Task Ltg - 1,216 Watts total in FloorDisplayAndTask (mount height 14 ft; area 810 ft2)
Point of Sale: 0.95 W/ft2</t>
  </si>
  <si>
    <t>Back Space: 0.40 W/ft2
Core Retail: 0.95 W/ft2 
Front Entry: 0.70 W/ft2
Front Retail: 1.31 W/ft2
(General) - 0.95 W/ft2
(General for enclosed space of ceiling hight &gt; 10' ft) - 0.10 W/ft2
(FloorDisplayAndTask) - 0.52 W/ft2
Task and floor display area - ~50% of space area closest to window (810 ft2)
Point of Sale: 0.95 W/ft2</t>
  </si>
  <si>
    <r>
      <rPr>
        <b/>
        <sz val="10"/>
        <rFont val="Calibri"/>
        <family val="2"/>
        <scheme val="minor"/>
      </rPr>
      <t>Back Space:</t>
    </r>
    <r>
      <rPr>
        <sz val="10"/>
        <rFont val="Calibri"/>
        <family val="2"/>
        <scheme val="minor"/>
      </rPr>
      <t xml:space="preserve">
 -Skylit: none
 -Primary Sidelit: none
 -Secondary Sidelit: none
</t>
    </r>
    <r>
      <rPr>
        <b/>
        <sz val="10"/>
        <rFont val="Calibri"/>
        <family val="2"/>
        <scheme val="minor"/>
      </rPr>
      <t xml:space="preserve">Retail Spaces:
</t>
    </r>
    <r>
      <rPr>
        <sz val="10"/>
        <rFont val="Calibri"/>
        <family val="2"/>
        <scheme val="minor"/>
      </rPr>
      <t xml:space="preserve">Core Retail:
 -Skylit: 950 lux
                (950 lux Adj.)
 -Primary Sidelit: none
 -Secondary Sidelit: none
Front Retail
 -Skylit: none
 -Primary Sidelit: 950 lux
                                      (1425 lux Adj.)
 -Secondary Sidelit: 950 lux
                                           (1900 lux Adj.)
Point of Sale
 -Skylit: none
 -Primary Sidelit: 950 lux
                                      (1425 lux Adj.)
 -Secondary Sidelit: 950 lux
                                           (1900 lux Adj.)
</t>
    </r>
    <r>
      <rPr>
        <b/>
        <sz val="10"/>
        <rFont val="Calibri"/>
        <family val="2"/>
        <scheme val="minor"/>
      </rPr>
      <t xml:space="preserve">
Front Entry:</t>
    </r>
    <r>
      <rPr>
        <sz val="10"/>
        <rFont val="Calibri"/>
        <family val="2"/>
        <scheme val="minor"/>
      </rPr>
      <t xml:space="preserve">
 -Skylit: none
 -Primary Sidelit: 200 lux
                                      (300 lux Adj.)
 -Secondary Sidelit: 200 lux
                                      (400 lux Adj.)
</t>
    </r>
  </si>
  <si>
    <t>Back Space: none
Retail Spaces:
Core Retail: none
Front Retail: 2592 W
Point of Sale: 721.51 W
Front Entry: 10.34 W</t>
  </si>
  <si>
    <r>
      <t xml:space="preserve">Front Entry (new): 1.2 W/ft2
Front Retail (new): 2.35 W/ft2
(General) - 1.6 W/ft2
(FloorDisplayAndTask) - 0.75 W/ft2
Task and floor display area - ~50% of space area closest to window </t>
    </r>
    <r>
      <rPr>
        <sz val="10"/>
        <color theme="0" tint="-0.249977111117893"/>
        <rFont val="Calibri"/>
        <family val="2"/>
        <scheme val="minor"/>
      </rPr>
      <t>(810 ft2)</t>
    </r>
    <r>
      <rPr>
        <sz val="10"/>
        <rFont val="Calibri"/>
        <family val="2"/>
        <scheme val="minor"/>
      </rPr>
      <t xml:space="preserve">
Point Of Sale (new): 1.15 W/ft2</t>
    </r>
  </si>
  <si>
    <r>
      <t>Front Entry: 1.2 W/ft2
Front Retail: 2.35 W/ft2
(General) - 1.6 W/ft2
(FloorDisplayAndTask) - 0.75 W/ft2
Task and floor display area - ~50% of space area closest to window</t>
    </r>
    <r>
      <rPr>
        <sz val="10"/>
        <color theme="0" tint="-0.249977111117893"/>
        <rFont val="Calibri"/>
        <family val="2"/>
        <scheme val="minor"/>
      </rPr>
      <t xml:space="preserve"> (810 ft2)</t>
    </r>
    <r>
      <rPr>
        <sz val="10"/>
        <rFont val="Calibri"/>
        <family val="2"/>
        <scheme val="minor"/>
      </rPr>
      <t xml:space="preserve">
Point Of Sale: 1.15 W/ft2</t>
    </r>
  </si>
  <si>
    <r>
      <t>Front Entry: 0.70 W/ft2
Front Retail: 1.27 W/ft2
(General) - 1.05 W/ft2
(FloorDisplayAndTask) - 0.22 W/ft2
Task and floor display area - ~50% of space area closest to window</t>
    </r>
    <r>
      <rPr>
        <sz val="10"/>
        <color theme="0" tint="-0.249977111117893"/>
        <rFont val="Calibri"/>
        <family val="2"/>
        <scheme val="minor"/>
      </rPr>
      <t xml:space="preserve"> (810 ft2)</t>
    </r>
    <r>
      <rPr>
        <sz val="10"/>
        <rFont val="Calibri"/>
        <family val="2"/>
        <scheme val="minor"/>
      </rPr>
      <t xml:space="preserve">
Point Of Sale: 1.05 W/ft2</t>
    </r>
  </si>
  <si>
    <t>Back Space (existing): 0.5 W/ft2
Core Retail (existing): 1.0 W/ft2
Front Entry (new): 1.2 W/ft2
Front Retail (new): 2.35 W/ft2
General Ltg - 2,592 Watts total (mount height 19ft)
Task Ltg - 1,216 Watts total in FloorDisplayAndTask (mount height 15ft; area 810 ft2)
Point Of Sale (new): 1.15 W/ft2</t>
  </si>
  <si>
    <t>Back Space (existing): 0.5 W/ft2
Core Retail (existing): 1.0 W/ft2
Front Entry (new): 0.70 W/ft2
Front Retail: 1.35 W/ft2
(General) - 1.05 W/ft2
(FloorDisplayAndTask) - 0.30 W/ft2
Point Of Sale (new): 1.05 W/ft2</t>
  </si>
  <si>
    <t>FrontLoungeFlr1 Thermal Zone: 15cfm/Person
All Other Common Areas: 0 cfm/Person
Guest Rooms: NA</t>
  </si>
  <si>
    <t>FrontLoungeFlr1 Thermal Zone: 15 cfm/Person
All Other Common Areas: 0 cfm/Person
Guest Rooms: NA</t>
  </si>
  <si>
    <t>FrontLoungeFlr1 Thermal Zone &amp; MeetingRoomFlr1 Thermal Zone: 0.15 cfm/ft2
All Common Areas: Max value of  'Ventilation Rate Per Person' and 'Ventilation Rate Per Area' 
Guest Rooms: 0.15 cfm/ft2
Guest Rooms (3rd Floor Only- Naturally Ventilated): 0.15 cfm/ft2
Guest Rooms (4th Floor Only- Exhaust fan): equal to exhaust flow rates (or 0.15 cfm/ft2)</t>
  </si>
  <si>
    <t>FrontLoungeFlr1 Thermal Zone &amp; MeetingRoomFlr1 Thermal Zone: 0.15 cfm/ft2
All Other Common Areas: 0.15 cfm/dt2
Guest Rooms: 0.15 cfm/ft2
Guest Rooms (3rd Floor Only- Naturally Ventilated): 0.15 cfm/ft2
Guest Rooms (4th Floor Only- Exhaust fan): equal to exhaust flow rates (or 0.15 cfm/ft2)</t>
  </si>
  <si>
    <t>FrontLoungeFlr1 Thermal Zone: 0.15 cfm/ft2
All Common Areas: Max value of  'Ventilation Rate Per Person' and 'Ventilation Rate Per Area' 
KitchenFlr1 Thermal Zone: 1.215 cfm/ft2 (1050 cfm Exhaust Flow)
Guest Rooms: 0.15 cfm/ft2
Guest Rooms (3rd Floor Only- Naturally Ventilated): 0.15 cfm/ft2
Guest Rooms (4th Floor Balanced Ventilation): equal to exhaust flow rates (or 0.15 cfm/ft2)</t>
  </si>
  <si>
    <t>FrontLoungeFlr1 Thermal Zone: 0.15cfm/ft2
All Other Common Areas: 0.15 cfm/dt2
KitchenFlr1 Thermal Zone: 1.215 cfm/ft2 (1050 cfm Exhaust Flow)
Guest Rooms: 0.15 cfm/ft2
Guest Rooms (3rd Floor Only- Naturally Ventilated): 0.15 cfm/ft2
Guest Rooms (4th Floor Balanced Ventilation): equal to exhaust flow rates (or 0.15 cfm/ft2)</t>
  </si>
  <si>
    <t>Air System Compliance Status: New
(South Perimeter Zone): Base Air System 3b (SZHP)
Air System Compliance Status: Existing
(All Other Zones): SZAC</t>
  </si>
  <si>
    <t>Coil Heating Compliance Status: New &amp; Existing
(South Perimeter Zone): Heat Pump
(All Other Zones): Gas Furnace</t>
  </si>
  <si>
    <r>
      <t>Min Req. Based on Coil Capacity
&lt; 65,000 Btu/hr:  14 SEER (11.4 EER)
&lt; 135,000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10.6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760,000 Btu/hr: 9.5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
Coil Cooling Compliance Status: Existing
(All Other Zones):
EER - 10.8</t>
    </r>
  </si>
  <si>
    <t>Computer Room: 20.001 W/ft2</t>
  </si>
  <si>
    <t>20.001 W/ft2</t>
  </si>
  <si>
    <t>Top Perimeter_ZN: VAVAWHP
All Other Zn: PVAV with Reheat</t>
  </si>
  <si>
    <t>(Bottom and Mid Floor VAV):
EER - 12.96
IEER - 15.12</t>
  </si>
  <si>
    <t>NSenCOP  - 2.36</t>
  </si>
  <si>
    <t>Bottom VAV: Brake Horsepower Method:
6.21 bhp
0.9 Motor Eff
Mid VAV: Static Pressure Method:
3 in H2O
0.650 Fan Eff
0.90 Motor Eff
7.89 bhp (For Reference only)
Top VAV: Power Per Unit Flow Method:
Supply Fan:
1.013 W/CFM</t>
  </si>
  <si>
    <t>Bottom VAV &amp; Mid VAV: CoilClgDXEIRRatio_fTwbToadbSI
CoilClgDXEIRRatio_fQFrac
CoilClgDXSnglEIRRatio_fCFMRatio
Top VAV: NA</t>
  </si>
  <si>
    <t>NSenCOP - 2.36</t>
  </si>
  <si>
    <t>VAVAWHP (System 15)</t>
  </si>
  <si>
    <t>Bottom VAV, Mid VAV and Top VAV: PowerPerUnitFlow Method:
The fans are autosized. Fan Brake Horsepower, Fan Efficiency and Motor Efficiency are dictated by the ACM section 5.7.3.2
1.013 W/CFM</t>
  </si>
  <si>
    <t>Air System Compliance Status: New
(Top Floor West Perimeter Zone): SZAC
(Bottom Core and South Perimeter Zones): SZVAVHP
(Bottom Other Zones): SZHP
Air System Compliance Status: Existing
Fluid System Compliance Status: Existing
(All Other Zones): PVAV with Reheat.</t>
  </si>
  <si>
    <t>Coil Heating Compliance Status: New
(Top Floor West Perimeter Zone): Gas Furnace
(Bottom Floor Zones): Heat Pump
Coil Heating Compliance Status: Existing
(All Other Zones): Hot Water boiler with reheat</t>
  </si>
  <si>
    <t>Coil Cooling Compliance Status: New
(Top Floor West Perimeter Zone): EER - 13
(Bottom Core Zone): EER - 10.6
(Bottom South Perimeter Zone): EER - 11
(Bottom Other Zones): EER - 11.4
Coil Cooling Compliance Status: Existing
(All Other Mid and Top Zones): EER - 9.8
                                                               IEER - 11.4
(COP - 2.87 for reference, not input)</t>
  </si>
  <si>
    <t>Coil Heating Compliance Status: New
(Top Floor West Perimeter Zone): 81.5% Thermal Efficiency
(Bottom Core Zone): COP - 3.3
(Bottom South Perimeter Zone): COP - 3.4
(Bottom Other Zones): COP - 3.2
Coil Heating Compliance Status: Existing
(All Other Zones): NA</t>
  </si>
  <si>
    <t>Air System Compliance Status: New
(Top Floor West Perimeter Zone):Base Air System 7b (SZVAVHP)
(Bottom Core and South Perimeter Zones): SZVAVHP
(Bottom Other Zones): SZHP
Air System Compliance Status: Existing
Fluid System Compliance Status: Existing
(All Other Zones): Same as Proposed</t>
  </si>
  <si>
    <t>Coil Heating Compliance Status: New
(Top Floor West Perimeter Zone): Heat Pump
(Bottom Floor Zones): Heat Pump
Coil Heating Compliance Status: Existing
(All Other Zones): Hot Water boiler with reheat</t>
  </si>
  <si>
    <t>Min Req. Based on Coil Capacity
&lt; 65,000 Btu/hr:  14 SEER (11.4 EER)
&lt; 135,000 Btu/hr: 11 EERb
&lt; 240,000 Btu/hr: 10.6 EERb
(Standards - Table 110.2-A: b - Deduct 0.2 from the required EER's and IEER's for units with the heating section other than electric resistance heat)</t>
  </si>
  <si>
    <t>Heating- 1.15 Cooling- 1.15</t>
  </si>
  <si>
    <t>Air System Compliance Status: New
Fluid System Compliance Status: New
BaseAirSys15 (VAVAWHP)</t>
  </si>
  <si>
    <t>Coil Cooling Compliance Status: New
Chilled Water</t>
  </si>
  <si>
    <t>Fan Compliance Status: New
Bottom VAV, Mid VAV and Top VAV:
Power Per Unit Flow Method:
The fans are autosized. Fan Power are dictated by the ACM section 5.7.3.2
0.947 W/CFM</t>
  </si>
  <si>
    <t>Air System Compliance Status: New
NA</t>
  </si>
  <si>
    <t>Air System Compliance Status: New
Base Air System 7b (SZVAVHP)</t>
  </si>
  <si>
    <r>
      <t xml:space="preserve">Min Req. Based on Coil Capacity
&lt; 65,000 Btu/hr:  14 SEER (11.4 EER)
&lt; 135,000 Btu/hr: 11 EERb
&lt; 240,000 Btu/hr: 10.6 EERb
&gt; 760,000 Btu/hr: 9.5 EERb(Standards - Table 110.2-A: 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- Deduct 0.2 from the required EER's and IEER's for units with the heating section other than electric resistance heat)</t>
    </r>
  </si>
  <si>
    <t>Min Req. Based on Heat Pump Coil Capacity
&lt; 6,500 Btu/hr: 8 HSPF -&gt; 3.189 COP
&lt; 13,500 Btu/hr: 3.4 COP
&lt; 24,000 Btu/hr: 3.3 COP
&gt;=24,000 Btu/hr: 3.3 COP</t>
  </si>
  <si>
    <t>PowerPerUnitFlow Method:
Fan Compliance Status: New
The fans are autosized. Fan Power are dictated by the ACM section 5.7.3.2
0.72 W/CFM</t>
  </si>
  <si>
    <t>BaseAirSys15, BaseAirSys15-2, BaseAirSys15-3 and BaseAirSys15-4: VariableSpeedDrive
All other Fans: Constant Volume</t>
  </si>
  <si>
    <t>Curve Selection Dependent On Coil Capacity:
Common Areas - DX:
BaseAirSys15:
NA
Guest Room
'CoilClgDXSEEREIR_fTwbToadbSI
CoilClgDXSEEREIRRatio_fQFrac
CoilClgDXDblEIRRatio_fCFMRatio
Zone-KitchenFlr1 - DX:
For SEER Rated Coils (&lt; 65,000 Bth/h):
'CoilClgDXSEEREIR_fTwbToadbSI
CoilClgDXSEEREIRRatio_fQFrac
CoilClgDXSnglEIRRatio_fCFMRatio</t>
  </si>
  <si>
    <t>1.Metal Standing Seam - 1/16 in.
2. Compliance Insulation R16.69
3. Compliance Insulation R3.70
4. Compliance Insulation R0.10</t>
  </si>
  <si>
    <t>1. Metal Standing Seam - 1/16 in.
2. Compliance Insulation R34.93</t>
  </si>
  <si>
    <t>Residential: 0.028
NonResidential 0.028</t>
  </si>
  <si>
    <r>
      <t xml:space="preserve">Residential:
1.Metal Standing Seam - 1/16 in.
2. Compliance Insulation R34.93
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NonResidential:
1.Metal Standing Seam - 1/16 in.
2. Compliance Insulation R34.93</t>
    </r>
  </si>
  <si>
    <t>Common Areas - PVAV: PowerPerUnitFlow
BaseAirSys5: 1.01 W/CFM
BaseAirSys5-2~4: 0.98 W/CFM
Guest Rooms: PowerPerUnitFlow
0.48 W/CFM
Guest Rooms (Exhaust): PowerPerUnitFlow
0.58 W/cfm</t>
  </si>
  <si>
    <t>17 People/1000ft2</t>
  </si>
  <si>
    <t>5 People/1000ft2</t>
  </si>
  <si>
    <t>33 People/1000ft2</t>
  </si>
  <si>
    <t>0 W/ft2</t>
  </si>
  <si>
    <t>T24-2025</t>
  </si>
  <si>
    <t>0 cfm/Person</t>
  </si>
  <si>
    <t>Other</t>
  </si>
  <si>
    <t>0.255 cfm/ft2</t>
  </si>
  <si>
    <t>Perimeter_hi_ZN_2: 0 (Unconditioned Space)
All other Spaces 0.15 cfm/ft2</t>
  </si>
  <si>
    <t xml:space="preserve">Office Area (Open plan office)-Perimeter Spaces (Zone 4 only) all lvls
Simulated LPD: 0.6 W/ft2 Total,
Main Entry Lobby-Perimeter Spaces (except Zone 4) all lvls
Simulated LPD: 0.70 W/ft2 Total,
Convention, Conference, Multipurpose and Meeting Area-Core Spaces  all Lvls
Simulated LPD: 0.95 W/ft2 Total, 
(General Lighting)-0.70 W/ft2
(Decorative Lighting)-0.2 W/ft2
</t>
  </si>
  <si>
    <t>Office Area (Open plan office)-Perimeter Spaces (Zone 4 only) all lvls
Simulated LPD: 0.5W/ft2 Total
General Lighting- 0.5 W/ft2
Main Entry Lobby-Perimeter Spaces (except Zone 4)  all lvls
Simulated LPD: 0.5W/ft2 Total
Convention, Conference, Multipurpose and Meeting Area-Core Spaces  all Lvls
Simulated LPD: 0.95W/ft2 Total,</t>
  </si>
  <si>
    <t>Office Area (Open plan office)-Perimeter Spaces (Zone 4 only) all lvls
Simulated LPD: 0.5W/ft2 Total
General Lighting- 0.5 W/ft2
Main Entry Lobby-Perimeter Spaces (except Zone 4)  all lvls
Simulated LPD: 0.5W/ft2 Total
(General Lighting)- 0.5 W/ft2
Convention, Conference, Multipurpose and Meeting Area-Core Spaces  all Lvls
General Lighting - 7,936 Watts total (10,586.7 ft2)
Decorative Lighting - 2,112 Watts total (10,586.7 ft2)</t>
  </si>
  <si>
    <t>Office Area (Open plan office)-Perimeter Spaces (Zone 4 only) all lvls
Simulated LPD: 0.8W/ft2 Total
General Lighting- 0.8 W/ft2
Main Entry Lobby-Perimeter Spaces (except Zone 4) all lvls
ZN_1/3: General Ltg - 1,792 Watts total, Task Ltg - 224 Watt in WallDisplay (130 ft)
Zn_2: General Ltg - 1,152 Watts total, Task Ltg - 128 Watts in WallDisplay(80 ft)
Convention, Conference, Multipurpose and Meeting Area-Core Spaces  all Lvls
General Lighting - 6,336 Watts total
Task Ltg - 1,088 Watts in Floor Display And Task Lighting (10,586.7 ft2)
Task Ltg - 12,704. Watts in Decorative Lighting (10,586.7 ft2)</t>
  </si>
  <si>
    <t>Office Area (Open plan office)-Perimeter Spaces (Zone 4 only) all lvls
Simulated LPD: 0.6W/ft2 Total
Main Entry Lobby-Perimeter Spaces (except Zone 4) all lvls
Simulated LPD: 0.79 -0.80 W/Ft2
(General Lighting)- 0.70 W/ft2
(Wall Display Lighting) - 0.09 - 0.10 W/ft2
Convention, Conference, Multipurpose and Meeting Area-Core Spaces  all Lvls
Simulated LPD: 1.10 W/ft2 Total, 
(General Lighting) - 0.75 W/ft2 
(Decorative Lighting) - 0.25 W/ft2
(Floor Display And Task Lighting) - 0.1 W/ft2</t>
  </si>
  <si>
    <t>Heat Pump Components</t>
  </si>
  <si>
    <t>Number of heat pumps</t>
  </si>
  <si>
    <t>Heat Pump Capacity (btuh)</t>
  </si>
  <si>
    <t>Rated Condition Water Temperature (Intlet/Outlet) (F)</t>
  </si>
  <si>
    <t>Heat Pump Rated COP</t>
  </si>
  <si>
    <t>Heat Pump Simulated COP</t>
  </si>
  <si>
    <t>Heat Pump Compressor Cut-off Temperature (F)</t>
  </si>
  <si>
    <t>Heat Pump Minimum PLR</t>
  </si>
  <si>
    <t>Supplemental Boiler</t>
  </si>
  <si>
    <t>120 F/140 F</t>
  </si>
  <si>
    <t>Common Areas - PVAV: NA
Guest Rooms - SZAC: 81% Thermal Efficiency
80% AFUE
Zone-KitchenFlr1 - SZAC: 81.5% Thermal Efficiency
81% AFUE</t>
  </si>
  <si>
    <t xml:space="preserve">Common Areas: PVAV (Base System 15 - VAVAWHP)
Guest Rooms: SZAC
Zone-KitchenFlr1: SZVAVAC </t>
  </si>
  <si>
    <t>Common Areas - VAV:
Heating 60F
Cooling 55F
Guest Rooms - SZAC:
Heating 95F
Cooling 58F
Zone-KitchenFlr1 - SZVAVAC:
Heating 95F
Cooling 55F</t>
  </si>
  <si>
    <t>Common Areas - VAV: WarmestResetFlowFirst
Guest Rooms - SZAC: NOSATControl
Zone-KitchenFlr1 - SZVAVAC: NOSATControl</t>
  </si>
  <si>
    <t>Common Areas - VAV: Integrated if load over 54 kBtu/h
(If Economizer is specified)
Guest Rooms - SZAC: NA
Zone-KitchenFlr1 - SZVAVAC: Integrated if load over 54 kBtu/h
(If Economizer is specified)</t>
  </si>
  <si>
    <t>Common Areas - VAV: Differential Dry-Bulb 
(If Economizer is specified)
Guest Rooms - SZAC: NA
Zone-KitchenFlr1 - SZVAVAC: Differential Dry-Bulb 
(If Economizer is specified)</t>
  </si>
  <si>
    <t xml:space="preserve">Common Areas - VAV: PowerPerUnitFlow
 - L1: 1.013 W/cfm
- Others: 0.977 W/cfm
Guest Rooms - SZAC: PowerPerUnitFlow
                 0.45 W/cfm
Zone-KitchenFlr1 - SZVAVAC: PowerPerUnitFlow
                 0.614 W/cfm
</t>
  </si>
  <si>
    <t>HotWater</t>
  </si>
  <si>
    <r>
      <t>0.75</t>
    </r>
    <r>
      <rPr>
        <i/>
        <sz val="10"/>
        <rFont val="Calibri"/>
        <family val="2"/>
        <scheme val="minor"/>
      </rPr>
      <t xml:space="preserve">
(0.75)</t>
    </r>
  </si>
  <si>
    <t>Perimeter_top_ZN_4 New AirSys (New): None (Constant Volume)
Bottom Zones (Existing): 
Core &amp; South Perimeter Zones: FanVSDPwrRatio_fCFMRatio
Other Zones: None
Mid VAV (Existing): 
Variable flow, VSD with Static Pressure Reset
FanVSDGoodSpResetPwrRatio_fCFMRatio
Top VAV (Existing): 
Variable flow, VSD with Static Pressure Reset
FanVSDLimitedSpResetPwrRatio_fCFMRatio</t>
  </si>
  <si>
    <t>Power Per Unit Flow Method:
Fan Compliance Status: New
(South Perimeter Zone):
The fans are autosized. Fan Power is dictated by the ACM section 5.7.3.2
0.742 W/CFM
Brake Horsepower Method:
Fan Compliance Status: Existing
(All Other Zones): 
Core Zone: 1.6 bhp
                        0.865 Motor Eff
Zone 2: 0.8 bhp
                 0.855 Motor Eff
Zone 3: 1.2 bhp
                 0.855 Motor Eff
Zone 4: 0.8 bhp
                 0.855 Motor Eff</t>
  </si>
  <si>
    <t>PowerPerUnitFlow Method:
Fan Compliance Status: Existing
AirSys: PVAV with Reheat
0.946 W/CFM
Brake Horsepower Method:
Fan Compliance Status: Existing
AirSys: SZAC
 3.2 bhp
 0.895 Motor Eff</t>
  </si>
  <si>
    <t>BaseAirSys15 (PVAVAWHP)</t>
  </si>
  <si>
    <t>DirectExpansion</t>
  </si>
  <si>
    <t xml:space="preserve">Power Per Unit Flow Method:
The fans are autosized. Fan Power Index are dictated by the ACM section 5.7.3.2
0.946 W/CFM
</t>
  </si>
  <si>
    <t>0.94 kW (19 W/gpm)</t>
  </si>
  <si>
    <t>Version 2025.2.0</t>
  </si>
  <si>
    <t>Status: Verified
Date: 10/5/2025
Version: CBECC 2025.2.0 Release</t>
  </si>
  <si>
    <r>
      <t>Residential: 0.85</t>
    </r>
    <r>
      <rPr>
        <i/>
        <sz val="10"/>
        <rFont val="Calibri"/>
        <family val="2"/>
        <scheme val="minor"/>
      </rPr>
      <t xml:space="preserve">
(0.85)</t>
    </r>
    <r>
      <rPr>
        <sz val="10"/>
        <rFont val="Calibri"/>
        <family val="2"/>
        <scheme val="minor"/>
      </rPr>
      <t xml:space="preserve">
NonResidential 0.85
</t>
    </r>
    <r>
      <rPr>
        <i/>
        <sz val="10"/>
        <rFont val="Calibri"/>
        <family val="2"/>
        <scheme val="minor"/>
      </rPr>
      <t>(0.85)</t>
    </r>
  </si>
  <si>
    <t>Status: Test Not Performed
Date:
Version:</t>
  </si>
  <si>
    <t>Exterior Wall Compliance Status: Existing
Exterior Wall Compliance Status: New (Infill)
MetalFrameWall</t>
  </si>
  <si>
    <t>Exterior Wall Compliance Status: Existing
Exterior Wall Compliance Status: New (Infill)
0.068</t>
  </si>
  <si>
    <t>Coil Heating Compliance Status: New
(Top Floor West Perimeter Zone): 81.5% Thermal Efficiency
81% AFUE
Coil Heating Compliance Status: Existing
(All Other Zones): NA</t>
  </si>
  <si>
    <r>
      <t>0.538 kW (17.9 W/gpm)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(For Reference only, Not specified in the ACM)
Design Flow Rate: 30 gpm
Pump Head: 60 ft H20
Impeller Efficiency: 0.7
Name Plate HP: 0.8 hp</t>
    </r>
  </si>
  <si>
    <r>
      <t xml:space="preserve">0.59 kW (19.68 W/gpm)
(MotorBHP calculated for pump 'HotWater Pump' using user inputs is less than the ACM required value for the user specified MotorHP. The Proposed TotHd revised to </t>
    </r>
    <r>
      <rPr>
        <b/>
        <u/>
        <sz val="10"/>
        <rFont val="Calibri"/>
        <family val="2"/>
        <scheme val="minor"/>
      </rPr>
      <t>65.86</t>
    </r>
    <r>
      <rPr>
        <sz val="10"/>
        <rFont val="Calibri"/>
        <family val="2"/>
        <scheme val="minor"/>
      </rPr>
      <t xml:space="preserve"> ft for compliance analysis)</t>
    </r>
  </si>
  <si>
    <t>0.627 kW (17.9 W/gpm)
(For Reference only, Not specified in the ACM
Design Flow Rate: 35 gpm
Pump Head: 60 ft H20
Impeller Efficiency: 0.7)</t>
  </si>
  <si>
    <r>
      <t xml:space="preserve">1.18 (33.74 W/gpm)
(MotorBHP calculated for pump 'HotWater Pump' using user inputs is less than the ACM required value for the user specified MotorHP. The Proposed TotHd revised to </t>
    </r>
    <r>
      <rPr>
        <b/>
        <u/>
        <sz val="10"/>
        <rFont val="Calibri"/>
        <family val="2"/>
        <scheme val="minor"/>
      </rPr>
      <t>112.9</t>
    </r>
    <r>
      <rPr>
        <sz val="10"/>
        <rFont val="Calibri"/>
        <family val="2"/>
        <scheme val="minor"/>
      </rPr>
      <t xml:space="preserve"> ft for compliance analysis)</t>
    </r>
  </si>
  <si>
    <t xml:space="preserve">Residential and NonResidential:
1. Compliance Insulation R21.39
2. Plywood - 5/8 in.
3. Carpet - 3/4 in.
</t>
  </si>
  <si>
    <t>BaseAirSys5: EER - 9.8, IEER - 11.4
BaseAirSys5-2 to 5-3: EER - 11.4 (SEER - 14)
BaseAirSys5-4: EER - 11, IEER - 12.7
Guest Rooms: NA
DOAS system (2nd Floor): EER - 11.4 (SEER - 14)</t>
  </si>
  <si>
    <r>
      <t>BaseAirSys5, BaseAirSys5-2, BaseAirSys5-3, BaseAirSys5-4  and BaseSys13:
Min Req. Based on Coil Capacity
&lt; 65,000 Btu/hr:  14 SEER (11.4 EER)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
Guest Room: 12.2 EER (SEER - 15)</t>
    </r>
  </si>
  <si>
    <r>
      <t>BaseAirSys15, BaseAirSys15-2, BaseAirSys15-3, BaseAirSys15-4: NA
BaseSys13:
Min Req. Based on Coil Capacity
&lt; 65,000 Btu/hr:  14 SEER (11.4 EER)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
 Guest Room: 12.2 EER (SEER - 15)</t>
    </r>
  </si>
  <si>
    <t>0.34 kW (19 W/gpm)
(For Reference only, Not specified in the ACM)
Design Flow Rate: 18.14 gpm
Pump Head: 60.39 ft H20
Impeller Efficiency: 0.7
Name Plate HP: 0.5 hp</t>
  </si>
  <si>
    <t>Based on ACM Minimum Nominal Efficiency for Electric Motors  table and Standard Design hp
85.5%</t>
  </si>
  <si>
    <t>42.1 gpm/hp
2.03 HP
85.40 gpm</t>
  </si>
  <si>
    <t>CHW: Variable speed, Variable Flow 
CW: Flow Constant Speed, Fixed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</si>
</sst>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00"/>
    <numFmt numFmtId="168" formatCode="0.0%"/>
    <numFmt numFmtId="169" formatCode="0.00000"/>
    <numFmt numFmtId="170" formatCode="0.000000000"/>
    <numFmt numFmtId="171" formatCode="_(* #,##0_);_(* \(#,##0\);_(* &quot;-&quot;??_);_(@_)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u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99999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CCCCCC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6D9EEB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1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000000"/>
      </left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5" fillId="19" borderId="0" applyNumberFormat="0" applyBorder="0" applyAlignment="0" applyProtection="0"/>
    <xf numFmtId="43" fontId="68" fillId="0" borderId="0" applyFont="0" applyFill="0" applyBorder="0" applyAlignment="0" applyProtection="0"/>
  </cellStyleXfs>
  <cellXfs count="108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9" fillId="0" borderId="0" xfId="0" applyFont="1"/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wrapText="1"/>
    </xf>
    <xf numFmtId="0" fontId="14" fillId="0" borderId="0" xfId="0" applyFont="1"/>
    <xf numFmtId="0" fontId="13" fillId="0" borderId="7" xfId="0" applyFont="1" applyBorder="1" applyAlignment="1">
      <alignment horizontal="left"/>
    </xf>
    <xf numFmtId="0" fontId="18" fillId="0" borderId="0" xfId="0" applyFo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left"/>
    </xf>
    <xf numFmtId="16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/>
    <xf numFmtId="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left"/>
    </xf>
    <xf numFmtId="9" fontId="6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9" xfId="0" applyFont="1" applyBorder="1" applyAlignment="1">
      <alignment horizontal="left" vertical="top" wrapText="1"/>
    </xf>
    <xf numFmtId="1" fontId="6" fillId="3" borderId="27" xfId="0" applyNumberFormat="1" applyFont="1" applyFill="1" applyBorder="1" applyAlignment="1">
      <alignment horizontal="left" vertical="top"/>
    </xf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1" fontId="6" fillId="3" borderId="32" xfId="0" applyNumberFormat="1" applyFont="1" applyFill="1" applyBorder="1" applyAlignment="1">
      <alignment horizontal="left" vertical="top"/>
    </xf>
    <xf numFmtId="164" fontId="6" fillId="3" borderId="27" xfId="0" applyNumberFormat="1" applyFont="1" applyFill="1" applyBorder="1" applyAlignment="1">
      <alignment horizontal="left" vertical="top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/>
    </xf>
    <xf numFmtId="9" fontId="6" fillId="0" borderId="1" xfId="0" applyNumberFormat="1" applyFont="1" applyBorder="1" applyAlignment="1">
      <alignment horizontal="left"/>
    </xf>
    <xf numFmtId="9" fontId="6" fillId="0" borderId="1" xfId="0" applyNumberFormat="1" applyFont="1" applyBorder="1" applyAlignment="1">
      <alignment horizontal="left" wrapText="1"/>
    </xf>
    <xf numFmtId="2" fontId="6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9" fontId="6" fillId="0" borderId="7" xfId="0" applyNumberFormat="1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33" xfId="0" applyFont="1" applyBorder="1" applyAlignment="1">
      <alignment horizontal="left"/>
    </xf>
    <xf numFmtId="0" fontId="14" fillId="2" borderId="26" xfId="0" applyFont="1" applyFill="1" applyBorder="1"/>
    <xf numFmtId="0" fontId="14" fillId="2" borderId="26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6" fillId="3" borderId="35" xfId="0" applyFont="1" applyFill="1" applyBorder="1"/>
    <xf numFmtId="1" fontId="6" fillId="3" borderId="35" xfId="0" applyNumberFormat="1" applyFont="1" applyFill="1" applyBorder="1" applyAlignment="1">
      <alignment horizontal="left" vertical="center"/>
    </xf>
    <xf numFmtId="1" fontId="6" fillId="3" borderId="36" xfId="0" applyNumberFormat="1" applyFont="1" applyFill="1" applyBorder="1" applyAlignment="1">
      <alignment horizontal="left" vertical="center"/>
    </xf>
    <xf numFmtId="0" fontId="6" fillId="0" borderId="35" xfId="0" applyFont="1" applyBorder="1"/>
    <xf numFmtId="1" fontId="6" fillId="0" borderId="35" xfId="0" applyNumberFormat="1" applyFont="1" applyBorder="1" applyAlignment="1">
      <alignment horizontal="left" vertical="center"/>
    </xf>
    <xf numFmtId="1" fontId="6" fillId="0" borderId="36" xfId="0" applyNumberFormat="1" applyFont="1" applyBorder="1" applyAlignment="1">
      <alignment horizontal="left" vertical="center"/>
    </xf>
    <xf numFmtId="0" fontId="6" fillId="3" borderId="37" xfId="0" applyFont="1" applyFill="1" applyBorder="1" applyAlignment="1">
      <alignment vertical="top"/>
    </xf>
    <xf numFmtId="1" fontId="6" fillId="3" borderId="37" xfId="0" applyNumberFormat="1" applyFont="1" applyFill="1" applyBorder="1" applyAlignment="1">
      <alignment horizontal="left" vertical="top"/>
    </xf>
    <xf numFmtId="1" fontId="6" fillId="3" borderId="28" xfId="0" applyNumberFormat="1" applyFont="1" applyFill="1" applyBorder="1" applyAlignment="1">
      <alignment horizontal="left" vertical="top"/>
    </xf>
    <xf numFmtId="0" fontId="14" fillId="2" borderId="35" xfId="0" applyFont="1" applyFill="1" applyBorder="1"/>
    <xf numFmtId="0" fontId="14" fillId="2" borderId="38" xfId="0" applyFont="1" applyFill="1" applyBorder="1"/>
    <xf numFmtId="0" fontId="6" fillId="3" borderId="35" xfId="0" applyFont="1" applyFill="1" applyBorder="1" applyAlignment="1">
      <alignment horizontal="left" vertical="top"/>
    </xf>
    <xf numFmtId="1" fontId="6" fillId="3" borderId="35" xfId="0" applyNumberFormat="1" applyFont="1" applyFill="1" applyBorder="1" applyAlignment="1">
      <alignment horizontal="left" vertical="top"/>
    </xf>
    <xf numFmtId="1" fontId="6" fillId="3" borderId="38" xfId="0" applyNumberFormat="1" applyFont="1" applyFill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1" fontId="6" fillId="0" borderId="35" xfId="0" applyNumberFormat="1" applyFont="1" applyBorder="1" applyAlignment="1">
      <alignment horizontal="left" vertical="top"/>
    </xf>
    <xf numFmtId="1" fontId="6" fillId="0" borderId="38" xfId="0" applyNumberFormat="1" applyFont="1" applyBorder="1" applyAlignment="1">
      <alignment horizontal="left" vertical="top"/>
    </xf>
    <xf numFmtId="0" fontId="6" fillId="3" borderId="39" xfId="0" applyFont="1" applyFill="1" applyBorder="1" applyAlignment="1">
      <alignment horizontal="left" vertical="top"/>
    </xf>
    <xf numFmtId="1" fontId="6" fillId="3" borderId="39" xfId="0" applyNumberFormat="1" applyFont="1" applyFill="1" applyBorder="1" applyAlignment="1">
      <alignment horizontal="left" vertical="top"/>
    </xf>
    <xf numFmtId="0" fontId="14" fillId="2" borderId="36" xfId="0" applyFont="1" applyFill="1" applyBorder="1"/>
    <xf numFmtId="1" fontId="6" fillId="3" borderId="36" xfId="0" applyNumberFormat="1" applyFont="1" applyFill="1" applyBorder="1" applyAlignment="1">
      <alignment horizontal="left" vertical="top"/>
    </xf>
    <xf numFmtId="1" fontId="6" fillId="0" borderId="36" xfId="0" applyNumberFormat="1" applyFont="1" applyBorder="1" applyAlignment="1">
      <alignment horizontal="left" vertical="top"/>
    </xf>
    <xf numFmtId="1" fontId="6" fillId="3" borderId="37" xfId="0" applyNumberFormat="1" applyFont="1" applyFill="1" applyBorder="1" applyAlignment="1">
      <alignment horizontal="left" vertical="center"/>
    </xf>
    <xf numFmtId="164" fontId="6" fillId="3" borderId="36" xfId="0" applyNumberFormat="1" applyFont="1" applyFill="1" applyBorder="1" applyAlignment="1">
      <alignment horizontal="left" vertical="top"/>
    </xf>
    <xf numFmtId="164" fontId="6" fillId="0" borderId="36" xfId="0" applyNumberFormat="1" applyFont="1" applyBorder="1" applyAlignment="1">
      <alignment horizontal="left" vertical="top"/>
    </xf>
    <xf numFmtId="1" fontId="6" fillId="3" borderId="39" xfId="0" applyNumberFormat="1" applyFont="1" applyFill="1" applyBorder="1" applyAlignment="1">
      <alignment horizontal="left" vertical="center"/>
    </xf>
    <xf numFmtId="0" fontId="20" fillId="2" borderId="40" xfId="0" applyFont="1" applyFill="1" applyBorder="1"/>
    <xf numFmtId="0" fontId="20" fillId="2" borderId="41" xfId="0" applyFont="1" applyFill="1" applyBorder="1"/>
    <xf numFmtId="0" fontId="20" fillId="2" borderId="42" xfId="0" applyFont="1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21" fillId="0" borderId="0" xfId="0" applyFont="1" applyAlignment="1">
      <alignment horizontal="left" vertical="top" wrapText="1"/>
    </xf>
    <xf numFmtId="0" fontId="6" fillId="0" borderId="53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2" fontId="6" fillId="0" borderId="5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9" fontId="6" fillId="0" borderId="51" xfId="0" applyNumberFormat="1" applyFont="1" applyBorder="1" applyAlignment="1">
      <alignment horizontal="left" vertical="top"/>
    </xf>
    <xf numFmtId="2" fontId="6" fillId="0" borderId="5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13" fillId="6" borderId="0" xfId="0" applyFont="1" applyFill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13" fillId="0" borderId="69" xfId="0" applyFont="1" applyBorder="1" applyAlignment="1">
      <alignment horizontal="left" vertical="top"/>
    </xf>
    <xf numFmtId="0" fontId="6" fillId="0" borderId="5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0" fontId="6" fillId="0" borderId="11" xfId="0" applyFont="1" applyBorder="1"/>
    <xf numFmtId="2" fontId="13" fillId="0" borderId="0" xfId="0" applyNumberFormat="1" applyFont="1" applyAlignment="1">
      <alignment horizontal="left" vertical="top"/>
    </xf>
    <xf numFmtId="10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2" fontId="0" fillId="0" borderId="0" xfId="0" applyNumberFormat="1" applyAlignment="1">
      <alignment horizontal="left" vertical="top"/>
    </xf>
    <xf numFmtId="1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2" fontId="13" fillId="0" borderId="4" xfId="0" applyNumberFormat="1" applyFont="1" applyBorder="1" applyAlignment="1">
      <alignment horizontal="left" vertical="top"/>
    </xf>
    <xf numFmtId="2" fontId="13" fillId="0" borderId="5" xfId="0" applyNumberFormat="1" applyFont="1" applyBorder="1" applyAlignment="1">
      <alignment horizontal="left" vertical="top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5" xfId="0" applyNumberFormat="1" applyFont="1" applyBorder="1" applyAlignment="1">
      <alignment horizontal="left"/>
    </xf>
    <xf numFmtId="10" fontId="13" fillId="0" borderId="74" xfId="0" applyNumberFormat="1" applyFont="1" applyBorder="1" applyAlignment="1">
      <alignment horizontal="left" vertical="top"/>
    </xf>
    <xf numFmtId="10" fontId="13" fillId="0" borderId="33" xfId="0" applyNumberFormat="1" applyFont="1" applyBorder="1" applyAlignment="1">
      <alignment horizontal="left" vertical="top"/>
    </xf>
    <xf numFmtId="10" fontId="13" fillId="0" borderId="6" xfId="0" applyNumberFormat="1" applyFont="1" applyBorder="1" applyAlignment="1">
      <alignment horizontal="left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2" xfId="0" applyFont="1" applyFill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13" fillId="0" borderId="33" xfId="0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8" borderId="9" xfId="0" applyFont="1" applyFill="1" applyBorder="1" applyAlignment="1">
      <alignment horizontal="left" vertical="top"/>
    </xf>
    <xf numFmtId="0" fontId="0" fillId="0" borderId="69" xfId="0" applyBorder="1"/>
    <xf numFmtId="0" fontId="6" fillId="0" borderId="54" xfId="0" applyFont="1" applyBorder="1" applyAlignment="1">
      <alignment horizontal="left" vertical="top"/>
    </xf>
    <xf numFmtId="0" fontId="1" fillId="0" borderId="0" xfId="0" applyFon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0" fontId="0" fillId="9" borderId="0" xfId="0" applyFill="1"/>
    <xf numFmtId="0" fontId="10" fillId="0" borderId="0" xfId="0" applyFont="1"/>
    <xf numFmtId="0" fontId="0" fillId="0" borderId="2" xfId="0" applyBorder="1"/>
    <xf numFmtId="0" fontId="0" fillId="0" borderId="1" xfId="0" applyBorder="1"/>
    <xf numFmtId="0" fontId="10" fillId="0" borderId="1" xfId="0" applyFont="1" applyBorder="1"/>
    <xf numFmtId="166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2" xfId="0" applyNumberFormat="1" applyBorder="1"/>
    <xf numFmtId="0" fontId="0" fillId="0" borderId="72" xfId="0" applyBorder="1"/>
    <xf numFmtId="0" fontId="0" fillId="0" borderId="72" xfId="0" applyBorder="1" applyAlignment="1">
      <alignment horizontal="center"/>
    </xf>
    <xf numFmtId="0" fontId="0" fillId="0" borderId="85" xfId="0" applyBorder="1"/>
    <xf numFmtId="0" fontId="10" fillId="0" borderId="86" xfId="0" applyFont="1" applyBorder="1"/>
    <xf numFmtId="0" fontId="10" fillId="0" borderId="87" xfId="0" applyFont="1" applyBorder="1"/>
    <xf numFmtId="0" fontId="10" fillId="0" borderId="2" xfId="0" applyFont="1" applyBorder="1" applyAlignment="1">
      <alignment horizontal="center"/>
    </xf>
    <xf numFmtId="0" fontId="0" fillId="0" borderId="87" xfId="0" applyBorder="1"/>
    <xf numFmtId="0" fontId="0" fillId="0" borderId="86" xfId="0" applyBorder="1"/>
    <xf numFmtId="0" fontId="10" fillId="0" borderId="85" xfId="0" applyFont="1" applyBorder="1"/>
    <xf numFmtId="0" fontId="10" fillId="0" borderId="1" xfId="0" applyFont="1" applyBorder="1" applyAlignment="1">
      <alignment horizontal="center"/>
    </xf>
    <xf numFmtId="0" fontId="0" fillId="10" borderId="84" xfId="0" applyFill="1" applyBorder="1"/>
    <xf numFmtId="0" fontId="0" fillId="10" borderId="83" xfId="0" applyFill="1" applyBorder="1"/>
    <xf numFmtId="0" fontId="0" fillId="10" borderId="73" xfId="0" applyFill="1" applyBorder="1"/>
    <xf numFmtId="167" fontId="0" fillId="0" borderId="72" xfId="0" applyNumberFormat="1" applyBorder="1" applyAlignment="1">
      <alignment horizontal="center"/>
    </xf>
    <xf numFmtId="0" fontId="0" fillId="0" borderId="72" xfId="0" applyBorder="1" applyAlignment="1">
      <alignment horizontal="center" vertical="center" wrapText="1"/>
    </xf>
    <xf numFmtId="0" fontId="10" fillId="0" borderId="72" xfId="0" applyFont="1" applyBorder="1" applyAlignment="1">
      <alignment horizontal="center"/>
    </xf>
    <xf numFmtId="0" fontId="6" fillId="0" borderId="52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7" fillId="0" borderId="0" xfId="0" applyFont="1" applyAlignment="1">
      <alignment vertical="top"/>
    </xf>
    <xf numFmtId="0" fontId="13" fillId="6" borderId="0" xfId="0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15" fillId="8" borderId="0" xfId="0" applyFont="1" applyFill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7" fillId="7" borderId="3" xfId="0" applyFont="1" applyFill="1" applyBorder="1" applyAlignment="1">
      <alignment horizontal="left" vertical="top"/>
    </xf>
    <xf numFmtId="0" fontId="17" fillId="7" borderId="2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0" xfId="0" applyFont="1" applyFill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5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/>
    </xf>
    <xf numFmtId="0" fontId="6" fillId="6" borderId="0" xfId="0" applyFont="1" applyFill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vertical="top"/>
    </xf>
    <xf numFmtId="0" fontId="6" fillId="6" borderId="0" xfId="0" applyFont="1" applyFill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9" fontId="6" fillId="0" borderId="2" xfId="0" applyNumberFormat="1" applyFont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9" xfId="0" applyFont="1" applyBorder="1"/>
    <xf numFmtId="1" fontId="13" fillId="0" borderId="0" xfId="0" applyNumberFormat="1" applyFont="1"/>
    <xf numFmtId="2" fontId="13" fillId="0" borderId="0" xfId="0" applyNumberFormat="1" applyFont="1"/>
    <xf numFmtId="0" fontId="0" fillId="0" borderId="11" xfId="0" applyBorder="1"/>
    <xf numFmtId="0" fontId="6" fillId="0" borderId="5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/>
    </xf>
    <xf numFmtId="0" fontId="6" fillId="0" borderId="65" xfId="0" applyFont="1" applyBorder="1" applyAlignment="1">
      <alignment horizontal="left" vertical="top" wrapText="1"/>
    </xf>
    <xf numFmtId="9" fontId="1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2" fontId="6" fillId="0" borderId="7" xfId="0" applyNumberFormat="1" applyFont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left" vertical="top"/>
    </xf>
    <xf numFmtId="2" fontId="6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5" xfId="0" applyFont="1" applyBorder="1" applyAlignment="1">
      <alignment horizontal="left" vertical="top"/>
    </xf>
    <xf numFmtId="0" fontId="16" fillId="10" borderId="0" xfId="0" applyFont="1" applyFill="1" applyAlignment="1">
      <alignment vertical="top"/>
    </xf>
    <xf numFmtId="0" fontId="0" fillId="0" borderId="45" xfId="0" applyBorder="1" applyAlignment="1">
      <alignment vertical="top"/>
    </xf>
    <xf numFmtId="0" fontId="6" fillId="0" borderId="45" xfId="0" applyFont="1" applyBorder="1" applyAlignment="1">
      <alignment vertical="top"/>
    </xf>
    <xf numFmtId="0" fontId="17" fillId="10" borderId="0" xfId="0" applyFont="1" applyFill="1" applyAlignment="1">
      <alignment horizontal="left" vertical="top"/>
    </xf>
    <xf numFmtId="0" fontId="17" fillId="10" borderId="5" xfId="0" applyFont="1" applyFill="1" applyBorder="1" applyAlignment="1">
      <alignment horizontal="left" vertical="top"/>
    </xf>
    <xf numFmtId="0" fontId="17" fillId="10" borderId="5" xfId="0" applyFont="1" applyFill="1" applyBorder="1" applyAlignment="1">
      <alignment horizontal="center" vertical="top"/>
    </xf>
    <xf numFmtId="0" fontId="6" fillId="0" borderId="63" xfId="0" applyFont="1" applyBorder="1" applyAlignment="1">
      <alignment horizontal="left" vertical="top"/>
    </xf>
    <xf numFmtId="0" fontId="1" fillId="10" borderId="0" xfId="0" applyFont="1" applyFill="1" applyAlignment="1">
      <alignment vertical="top"/>
    </xf>
    <xf numFmtId="0" fontId="17" fillId="7" borderId="1" xfId="0" applyFont="1" applyFill="1" applyBorder="1" applyAlignment="1">
      <alignment horizontal="left" vertical="top"/>
    </xf>
    <xf numFmtId="0" fontId="6" fillId="10" borderId="89" xfId="0" applyFont="1" applyFill="1" applyBorder="1" applyAlignment="1">
      <alignment vertical="top"/>
    </xf>
    <xf numFmtId="0" fontId="6" fillId="10" borderId="5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6" fillId="6" borderId="5" xfId="0" applyFont="1" applyFill="1" applyBorder="1" applyAlignment="1">
      <alignment horizontal="left" vertical="top"/>
    </xf>
    <xf numFmtId="0" fontId="16" fillId="0" borderId="33" xfId="0" applyFont="1" applyBorder="1" applyAlignment="1">
      <alignment vertical="top"/>
    </xf>
    <xf numFmtId="0" fontId="6" fillId="0" borderId="54" xfId="0" applyFont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6" fillId="0" borderId="15" xfId="0" applyFont="1" applyBorder="1" applyAlignment="1">
      <alignment vertical="top"/>
    </xf>
    <xf numFmtId="0" fontId="17" fillId="10" borderId="107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vertical="top" wrapText="1"/>
    </xf>
    <xf numFmtId="0" fontId="6" fillId="4" borderId="102" xfId="0" applyFont="1" applyFill="1" applyBorder="1" applyAlignment="1">
      <alignment vertical="top"/>
    </xf>
    <xf numFmtId="0" fontId="6" fillId="4" borderId="89" xfId="0" applyFont="1" applyFill="1" applyBorder="1" applyAlignment="1">
      <alignment vertical="top"/>
    </xf>
    <xf numFmtId="0" fontId="6" fillId="4" borderId="103" xfId="0" applyFont="1" applyFill="1" applyBorder="1" applyAlignment="1">
      <alignment vertical="top"/>
    </xf>
    <xf numFmtId="0" fontId="6" fillId="4" borderId="68" xfId="0" applyFont="1" applyFill="1" applyBorder="1" applyAlignment="1">
      <alignment horizontal="left" vertical="top" wrapText="1"/>
    </xf>
    <xf numFmtId="0" fontId="6" fillId="4" borderId="67" xfId="0" applyFont="1" applyFill="1" applyBorder="1" applyAlignment="1">
      <alignment horizontal="left" vertical="top" wrapText="1"/>
    </xf>
    <xf numFmtId="0" fontId="27" fillId="4" borderId="46" xfId="0" applyFont="1" applyFill="1" applyBorder="1" applyAlignment="1">
      <alignment horizontal="left" vertical="top" wrapText="1"/>
    </xf>
    <xf numFmtId="0" fontId="16" fillId="4" borderId="47" xfId="0" applyFont="1" applyFill="1" applyBorder="1" applyAlignment="1">
      <alignment horizontal="left" vertical="top" wrapText="1"/>
    </xf>
    <xf numFmtId="0" fontId="14" fillId="4" borderId="102" xfId="0" applyFont="1" applyFill="1" applyBorder="1" applyAlignment="1">
      <alignment vertical="top"/>
    </xf>
    <xf numFmtId="0" fontId="14" fillId="4" borderId="89" xfId="0" applyFont="1" applyFill="1" applyBorder="1" applyAlignment="1">
      <alignment vertical="top"/>
    </xf>
    <xf numFmtId="0" fontId="14" fillId="4" borderId="103" xfId="0" applyFont="1" applyFill="1" applyBorder="1" applyAlignment="1">
      <alignment vertical="top"/>
    </xf>
    <xf numFmtId="0" fontId="14" fillId="4" borderId="68" xfId="0" applyFont="1" applyFill="1" applyBorder="1" applyAlignment="1">
      <alignment horizontal="left" vertical="top" wrapText="1"/>
    </xf>
    <xf numFmtId="0" fontId="14" fillId="4" borderId="67" xfId="0" applyFont="1" applyFill="1" applyBorder="1" applyAlignment="1">
      <alignment horizontal="left" vertical="top" wrapText="1"/>
    </xf>
    <xf numFmtId="0" fontId="15" fillId="4" borderId="96" xfId="0" applyFont="1" applyFill="1" applyBorder="1" applyAlignment="1">
      <alignment horizontal="left" vertical="top"/>
    </xf>
    <xf numFmtId="2" fontId="14" fillId="4" borderId="67" xfId="0" applyNumberFormat="1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vertical="top"/>
    </xf>
    <xf numFmtId="9" fontId="14" fillId="4" borderId="67" xfId="0" applyNumberFormat="1" applyFont="1" applyFill="1" applyBorder="1" applyAlignment="1">
      <alignment horizontal="left" vertical="top" wrapText="1"/>
    </xf>
    <xf numFmtId="3" fontId="14" fillId="4" borderId="67" xfId="0" applyNumberFormat="1" applyFont="1" applyFill="1" applyBorder="1" applyAlignment="1">
      <alignment horizontal="left" vertical="top" wrapText="1"/>
    </xf>
    <xf numFmtId="0" fontId="14" fillId="4" borderId="95" xfId="0" applyFont="1" applyFill="1" applyBorder="1" applyAlignment="1">
      <alignment horizontal="left" vertical="top" wrapText="1"/>
    </xf>
    <xf numFmtId="0" fontId="18" fillId="4" borderId="89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/>
    </xf>
    <xf numFmtId="0" fontId="13" fillId="4" borderId="89" xfId="0" applyFont="1" applyFill="1" applyBorder="1" applyAlignment="1">
      <alignment horizontal="left" vertical="top"/>
    </xf>
    <xf numFmtId="0" fontId="34" fillId="4" borderId="90" xfId="0" applyFont="1" applyFill="1" applyBorder="1" applyAlignment="1">
      <alignment horizontal="left" vertical="top" wrapText="1"/>
    </xf>
    <xf numFmtId="0" fontId="34" fillId="4" borderId="91" xfId="0" applyFont="1" applyFill="1" applyBorder="1" applyAlignment="1">
      <alignment horizontal="left" vertical="top" wrapText="1"/>
    </xf>
    <xf numFmtId="0" fontId="34" fillId="4" borderId="91" xfId="0" applyFont="1" applyFill="1" applyBorder="1" applyAlignment="1">
      <alignment vertical="top" wrapText="1"/>
    </xf>
    <xf numFmtId="0" fontId="6" fillId="4" borderId="89" xfId="0" applyFont="1" applyFill="1" applyBorder="1" applyAlignment="1">
      <alignment horizontal="left" vertical="top" wrapText="1"/>
    </xf>
    <xf numFmtId="0" fontId="6" fillId="4" borderId="99" xfId="0" applyFont="1" applyFill="1" applyBorder="1" applyAlignment="1">
      <alignment horizontal="left" vertical="top" wrapText="1"/>
    </xf>
    <xf numFmtId="9" fontId="6" fillId="4" borderId="99" xfId="0" applyNumberFormat="1" applyFont="1" applyFill="1" applyBorder="1" applyAlignment="1">
      <alignment horizontal="left" vertical="top" wrapText="1"/>
    </xf>
    <xf numFmtId="9" fontId="6" fillId="4" borderId="10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vertical="top"/>
    </xf>
    <xf numFmtId="0" fontId="6" fillId="0" borderId="1" xfId="0" applyFont="1" applyBorder="1" applyAlignment="1">
      <alignment horizontal="left" vertical="center"/>
    </xf>
    <xf numFmtId="0" fontId="27" fillId="4" borderId="88" xfId="0" applyFont="1" applyFill="1" applyBorder="1" applyAlignment="1">
      <alignment horizontal="left" vertical="top" wrapText="1"/>
    </xf>
    <xf numFmtId="0" fontId="16" fillId="4" borderId="89" xfId="0" applyFont="1" applyFill="1" applyBorder="1" applyAlignment="1">
      <alignment horizontal="left" vertical="top" wrapText="1"/>
    </xf>
    <xf numFmtId="9" fontId="14" fillId="4" borderId="99" xfId="0" applyNumberFormat="1" applyFont="1" applyFill="1" applyBorder="1" applyAlignment="1">
      <alignment horizontal="left" vertical="top" wrapText="1"/>
    </xf>
    <xf numFmtId="0" fontId="14" fillId="4" borderId="99" xfId="0" applyFont="1" applyFill="1" applyBorder="1" applyAlignment="1">
      <alignment horizontal="left" vertical="top" wrapText="1"/>
    </xf>
    <xf numFmtId="165" fontId="14" fillId="4" borderId="99" xfId="0" applyNumberFormat="1" applyFont="1" applyFill="1" applyBorder="1" applyAlignment="1">
      <alignment horizontal="left" vertical="top" wrapText="1"/>
    </xf>
    <xf numFmtId="0" fontId="34" fillId="4" borderId="93" xfId="0" applyFont="1" applyFill="1" applyBorder="1" applyAlignment="1">
      <alignment horizontal="left" vertical="top" wrapText="1"/>
    </xf>
    <xf numFmtId="0" fontId="34" fillId="4" borderId="94" xfId="0" applyFont="1" applyFill="1" applyBorder="1" applyAlignment="1">
      <alignment horizontal="left" vertical="top" wrapText="1"/>
    </xf>
    <xf numFmtId="0" fontId="34" fillId="4" borderId="106" xfId="0" applyFont="1" applyFill="1" applyBorder="1" applyAlignment="1">
      <alignment horizontal="left" vertical="top" wrapText="1"/>
    </xf>
    <xf numFmtId="0" fontId="34" fillId="4" borderId="93" xfId="0" applyFont="1" applyFill="1" applyBorder="1" applyAlignment="1">
      <alignment vertical="top" wrapText="1"/>
    </xf>
    <xf numFmtId="0" fontId="14" fillId="10" borderId="0" xfId="0" applyFont="1" applyFill="1" applyAlignment="1">
      <alignment vertical="top"/>
    </xf>
    <xf numFmtId="0" fontId="15" fillId="10" borderId="0" xfId="0" applyFont="1" applyFill="1" applyAlignment="1">
      <alignment vertical="top"/>
    </xf>
    <xf numFmtId="0" fontId="14" fillId="10" borderId="5" xfId="0" applyFont="1" applyFill="1" applyBorder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14" fillId="10" borderId="5" xfId="0" applyFont="1" applyFill="1" applyBorder="1" applyAlignment="1">
      <alignment vertical="top"/>
    </xf>
    <xf numFmtId="0" fontId="14" fillId="10" borderId="0" xfId="0" applyFont="1" applyFill="1" applyAlignment="1">
      <alignment horizontal="left" vertical="top"/>
    </xf>
    <xf numFmtId="3" fontId="14" fillId="4" borderId="99" xfId="0" applyNumberFormat="1" applyFont="1" applyFill="1" applyBorder="1" applyAlignment="1">
      <alignment horizontal="left" vertical="top" wrapText="1"/>
    </xf>
    <xf numFmtId="3" fontId="14" fillId="4" borderId="95" xfId="0" applyNumberFormat="1" applyFont="1" applyFill="1" applyBorder="1" applyAlignment="1">
      <alignment horizontal="left" vertical="top" wrapText="1"/>
    </xf>
    <xf numFmtId="0" fontId="14" fillId="10" borderId="45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9" fontId="21" fillId="10" borderId="67" xfId="0" applyNumberFormat="1" applyFont="1" applyFill="1" applyBorder="1" applyAlignment="1">
      <alignment horizontal="left" vertical="top" wrapText="1"/>
    </xf>
    <xf numFmtId="0" fontId="27" fillId="10" borderId="55" xfId="0" applyFont="1" applyFill="1" applyBorder="1" applyAlignment="1">
      <alignment horizontal="left" vertical="top" wrapText="1"/>
    </xf>
    <xf numFmtId="0" fontId="27" fillId="10" borderId="102" xfId="0" applyFont="1" applyFill="1" applyBorder="1" applyAlignment="1">
      <alignment horizontal="left" vertical="top" wrapText="1"/>
    </xf>
    <xf numFmtId="0" fontId="14" fillId="10" borderId="4" xfId="0" applyFont="1" applyFill="1" applyBorder="1" applyAlignment="1">
      <alignment horizontal="left" vertical="top" wrapText="1"/>
    </xf>
    <xf numFmtId="0" fontId="14" fillId="10" borderId="89" xfId="0" applyFont="1" applyFill="1" applyBorder="1" applyAlignment="1">
      <alignment horizontal="left" vertical="top" wrapText="1"/>
    </xf>
    <xf numFmtId="0" fontId="16" fillId="10" borderId="89" xfId="0" applyFont="1" applyFill="1" applyBorder="1" applyAlignment="1">
      <alignment horizontal="left" vertical="top" wrapText="1"/>
    </xf>
    <xf numFmtId="0" fontId="15" fillId="10" borderId="4" xfId="0" applyFont="1" applyFill="1" applyBorder="1" applyAlignment="1">
      <alignment horizontal="left" vertical="top" wrapText="1"/>
    </xf>
    <xf numFmtId="9" fontId="14" fillId="10" borderId="67" xfId="0" applyNumberFormat="1" applyFont="1" applyFill="1" applyBorder="1" applyAlignment="1">
      <alignment horizontal="left" vertical="top" wrapText="1"/>
    </xf>
    <xf numFmtId="0" fontId="14" fillId="10" borderId="67" xfId="0" applyFont="1" applyFill="1" applyBorder="1" applyAlignment="1">
      <alignment horizontal="left" vertical="top" wrapText="1"/>
    </xf>
    <xf numFmtId="0" fontId="15" fillId="10" borderId="45" xfId="0" applyFont="1" applyFill="1" applyBorder="1" applyAlignment="1">
      <alignment vertical="top"/>
    </xf>
    <xf numFmtId="0" fontId="14" fillId="10" borderId="89" xfId="0" applyFont="1" applyFill="1" applyBorder="1" applyAlignment="1">
      <alignment vertical="top"/>
    </xf>
    <xf numFmtId="0" fontId="14" fillId="12" borderId="5" xfId="0" applyFont="1" applyFill="1" applyBorder="1" applyAlignment="1">
      <alignment vertical="top"/>
    </xf>
    <xf numFmtId="0" fontId="14" fillId="12" borderId="0" xfId="0" applyFont="1" applyFill="1" applyAlignment="1">
      <alignment vertical="top"/>
    </xf>
    <xf numFmtId="168" fontId="14" fillId="4" borderId="67" xfId="0" applyNumberFormat="1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vertical="top" wrapText="1"/>
    </xf>
    <xf numFmtId="0" fontId="13" fillId="10" borderId="89" xfId="0" applyFont="1" applyFill="1" applyBorder="1" applyAlignment="1">
      <alignment horizontal="left" vertical="top" wrapText="1"/>
    </xf>
    <xf numFmtId="2" fontId="6" fillId="4" borderId="99" xfId="0" applyNumberFormat="1" applyFont="1" applyFill="1" applyBorder="1" applyAlignment="1">
      <alignment horizontal="left" vertical="top" wrapText="1"/>
    </xf>
    <xf numFmtId="9" fontId="6" fillId="10" borderId="99" xfId="0" applyNumberFormat="1" applyFont="1" applyFill="1" applyBorder="1" applyAlignment="1">
      <alignment horizontal="left" vertical="top" wrapText="1"/>
    </xf>
    <xf numFmtId="9" fontId="38" fillId="10" borderId="99" xfId="0" applyNumberFormat="1" applyFont="1" applyFill="1" applyBorder="1" applyAlignment="1">
      <alignment horizontal="left" vertical="top" wrapText="1"/>
    </xf>
    <xf numFmtId="0" fontId="6" fillId="6" borderId="33" xfId="0" applyFont="1" applyFill="1" applyBorder="1" applyAlignment="1">
      <alignment horizontal="left" vertical="top"/>
    </xf>
    <xf numFmtId="0" fontId="6" fillId="6" borderId="33" xfId="0" applyFont="1" applyFill="1" applyBorder="1" applyAlignment="1">
      <alignment horizontal="center" vertical="top" wrapText="1"/>
    </xf>
    <xf numFmtId="0" fontId="14" fillId="4" borderId="101" xfId="0" applyFont="1" applyFill="1" applyBorder="1" applyAlignment="1">
      <alignment horizontal="left" vertical="top" wrapText="1"/>
    </xf>
    <xf numFmtId="0" fontId="14" fillId="4" borderId="92" xfId="0" applyFont="1" applyFill="1" applyBorder="1" applyAlignment="1">
      <alignment horizontal="left" vertical="top" wrapText="1"/>
    </xf>
    <xf numFmtId="0" fontId="15" fillId="10" borderId="5" xfId="0" applyFont="1" applyFill="1" applyBorder="1" applyAlignment="1">
      <alignment horizontal="left" vertical="top"/>
    </xf>
    <xf numFmtId="10" fontId="14" fillId="4" borderId="67" xfId="0" applyNumberFormat="1" applyFont="1" applyFill="1" applyBorder="1" applyAlignment="1">
      <alignment horizontal="left" vertical="top" wrapText="1"/>
    </xf>
    <xf numFmtId="0" fontId="6" fillId="10" borderId="89" xfId="0" applyFont="1" applyFill="1" applyBorder="1" applyAlignment="1">
      <alignment horizontal="left" vertical="top" wrapText="1"/>
    </xf>
    <xf numFmtId="0" fontId="18" fillId="10" borderId="89" xfId="0" applyFont="1" applyFill="1" applyBorder="1" applyAlignment="1">
      <alignment horizontal="left" vertical="top" wrapText="1"/>
    </xf>
    <xf numFmtId="0" fontId="6" fillId="10" borderId="103" xfId="0" applyFont="1" applyFill="1" applyBorder="1" applyAlignment="1">
      <alignment horizontal="left" vertical="top" wrapText="1"/>
    </xf>
    <xf numFmtId="0" fontId="6" fillId="10" borderId="99" xfId="0" applyFont="1" applyFill="1" applyBorder="1" applyAlignment="1">
      <alignment horizontal="left" vertical="top" wrapText="1"/>
    </xf>
    <xf numFmtId="0" fontId="17" fillId="10" borderId="4" xfId="0" applyFont="1" applyFill="1" applyBorder="1" applyAlignment="1">
      <alignment horizontal="left" vertical="top"/>
    </xf>
    <xf numFmtId="0" fontId="14" fillId="10" borderId="10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4" borderId="88" xfId="0" applyFont="1" applyFill="1" applyBorder="1" applyAlignment="1">
      <alignment horizontal="left" vertical="center" wrapText="1"/>
    </xf>
    <xf numFmtId="0" fontId="27" fillId="4" borderId="6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4" borderId="101" xfId="0" applyFont="1" applyFill="1" applyBorder="1" applyAlignment="1">
      <alignment horizontal="left" vertical="center" wrapText="1"/>
    </xf>
    <xf numFmtId="0" fontId="14" fillId="4" borderId="95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" fillId="10" borderId="45" xfId="0" applyFont="1" applyFill="1" applyBorder="1" applyAlignment="1">
      <alignment vertical="center"/>
    </xf>
    <xf numFmtId="0" fontId="14" fillId="10" borderId="45" xfId="0" applyFont="1" applyFill="1" applyBorder="1" applyAlignment="1">
      <alignment vertical="center"/>
    </xf>
    <xf numFmtId="0" fontId="22" fillId="10" borderId="96" xfId="0" applyFont="1" applyFill="1" applyBorder="1" applyAlignment="1">
      <alignment horizontal="left" vertical="center" wrapText="1"/>
    </xf>
    <xf numFmtId="0" fontId="14" fillId="10" borderId="89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14" fillId="10" borderId="5" xfId="0" applyFont="1" applyFill="1" applyBorder="1" applyAlignment="1">
      <alignment vertical="center"/>
    </xf>
    <xf numFmtId="0" fontId="21" fillId="10" borderId="99" xfId="0" applyFont="1" applyFill="1" applyBorder="1" applyAlignment="1">
      <alignment horizontal="left" vertical="center" wrapText="1"/>
    </xf>
    <xf numFmtId="0" fontId="21" fillId="10" borderId="89" xfId="0" applyFont="1" applyFill="1" applyBorder="1" applyAlignment="1">
      <alignment horizontal="left" vertical="center" wrapText="1"/>
    </xf>
    <xf numFmtId="0" fontId="15" fillId="10" borderId="0" xfId="0" applyFont="1" applyFill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4" fillId="4" borderId="67" xfId="0" applyFont="1" applyFill="1" applyBorder="1" applyAlignment="1">
      <alignment horizontal="left" vertical="center" wrapText="1"/>
    </xf>
    <xf numFmtId="0" fontId="6" fillId="4" borderId="9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4" borderId="6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9" fontId="6" fillId="0" borderId="1" xfId="0" applyNumberFormat="1" applyFont="1" applyBorder="1" applyAlignment="1">
      <alignment horizontal="left" vertical="center" wrapText="1"/>
    </xf>
    <xf numFmtId="9" fontId="6" fillId="0" borderId="9" xfId="0" applyNumberFormat="1" applyFont="1" applyBorder="1" applyAlignment="1">
      <alignment horizontal="left" vertical="center" wrapText="1"/>
    </xf>
    <xf numFmtId="9" fontId="6" fillId="0" borderId="3" xfId="0" applyNumberFormat="1" applyFont="1" applyBorder="1" applyAlignment="1">
      <alignment horizontal="left" vertical="center" wrapText="1"/>
    </xf>
    <xf numFmtId="9" fontId="6" fillId="6" borderId="4" xfId="0" applyNumberFormat="1" applyFont="1" applyFill="1" applyBorder="1" applyAlignment="1">
      <alignment horizontal="left" vertical="center" wrapText="1"/>
    </xf>
    <xf numFmtId="9" fontId="6" fillId="6" borderId="0" xfId="0" applyNumberFormat="1" applyFont="1" applyFill="1" applyAlignment="1">
      <alignment horizontal="left" vertical="center" wrapText="1"/>
    </xf>
    <xf numFmtId="9" fontId="6" fillId="6" borderId="5" xfId="0" applyNumberFormat="1" applyFont="1" applyFill="1" applyBorder="1" applyAlignment="1">
      <alignment horizontal="left" vertical="center" wrapText="1"/>
    </xf>
    <xf numFmtId="0" fontId="1" fillId="10" borderId="89" xfId="0" applyFont="1" applyFill="1" applyBorder="1" applyAlignment="1">
      <alignment horizontal="left" vertical="center"/>
    </xf>
    <xf numFmtId="0" fontId="39" fillId="10" borderId="0" xfId="0" applyFont="1" applyFill="1" applyAlignment="1">
      <alignment horizontal="left" vertical="center"/>
    </xf>
    <xf numFmtId="0" fontId="39" fillId="10" borderId="5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4" fillId="4" borderId="99" xfId="0" applyFont="1" applyFill="1" applyBorder="1" applyAlignment="1">
      <alignment horizontal="left" vertical="center" wrapText="1"/>
    </xf>
    <xf numFmtId="0" fontId="34" fillId="4" borderId="90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34" fillId="4" borderId="91" xfId="0" applyFont="1" applyFill="1" applyBorder="1" applyAlignment="1">
      <alignment horizontal="left" vertical="center" wrapText="1"/>
    </xf>
    <xf numFmtId="0" fontId="14" fillId="4" borderId="100" xfId="0" applyFont="1" applyFill="1" applyBorder="1" applyAlignment="1">
      <alignment horizontal="left" vertical="center" wrapText="1"/>
    </xf>
    <xf numFmtId="0" fontId="34" fillId="4" borderId="91" xfId="0" applyFont="1" applyFill="1" applyBorder="1" applyAlignment="1">
      <alignment vertical="center" wrapText="1"/>
    </xf>
    <xf numFmtId="9" fontId="5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4" fillId="4" borderId="89" xfId="0" applyFont="1" applyFill="1" applyBorder="1" applyAlignment="1">
      <alignment horizontal="left" vertical="center" wrapText="1"/>
    </xf>
    <xf numFmtId="0" fontId="29" fillId="10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30" fillId="6" borderId="5" xfId="0" applyFont="1" applyFill="1" applyBorder="1" applyAlignment="1">
      <alignment horizontal="center" vertical="center"/>
    </xf>
    <xf numFmtId="0" fontId="14" fillId="4" borderId="89" xfId="0" applyFont="1" applyFill="1" applyBorder="1" applyAlignment="1">
      <alignment horizontal="left" vertical="center" wrapText="1"/>
    </xf>
    <xf numFmtId="0" fontId="30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center" vertical="center" wrapText="1"/>
    </xf>
    <xf numFmtId="9" fontId="30" fillId="6" borderId="0" xfId="0" applyNumberFormat="1" applyFont="1" applyFill="1" applyAlignment="1">
      <alignment horizontal="left" vertical="center"/>
    </xf>
    <xf numFmtId="0" fontId="30" fillId="6" borderId="5" xfId="0" applyFont="1" applyFill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0" fillId="6" borderId="0" xfId="0" applyFont="1" applyFill="1" applyAlignment="1">
      <alignment horizontal="left" vertical="center" wrapText="1"/>
    </xf>
    <xf numFmtId="0" fontId="15" fillId="10" borderId="5" xfId="0" applyFont="1" applyFill="1" applyBorder="1" applyAlignment="1">
      <alignment vertical="center"/>
    </xf>
    <xf numFmtId="0" fontId="29" fillId="10" borderId="5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9" fontId="30" fillId="6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9" fontId="14" fillId="4" borderId="67" xfId="0" applyNumberFormat="1" applyFont="1" applyFill="1" applyBorder="1" applyAlignment="1">
      <alignment horizontal="left" vertical="center" wrapText="1"/>
    </xf>
    <xf numFmtId="9" fontId="6" fillId="4" borderId="9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9" fontId="6" fillId="4" borderId="101" xfId="0" applyNumberFormat="1" applyFont="1" applyFill="1" applyBorder="1" applyAlignment="1">
      <alignment horizontal="left" vertical="center" wrapText="1"/>
    </xf>
    <xf numFmtId="0" fontId="17" fillId="8" borderId="19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5" fillId="10" borderId="0" xfId="0" applyFont="1" applyFill="1" applyAlignment="1">
      <alignment horizontal="left" vertical="top"/>
    </xf>
    <xf numFmtId="0" fontId="34" fillId="4" borderId="108" xfId="0" applyFont="1" applyFill="1" applyBorder="1" applyAlignment="1">
      <alignment horizontal="left" vertical="top" wrapText="1"/>
    </xf>
    <xf numFmtId="0" fontId="34" fillId="4" borderId="108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vertical="top"/>
    </xf>
    <xf numFmtId="9" fontId="6" fillId="4" borderId="67" xfId="0" applyNumberFormat="1" applyFont="1" applyFill="1" applyBorder="1" applyAlignment="1">
      <alignment horizontal="left" vertical="top" wrapText="1"/>
    </xf>
    <xf numFmtId="9" fontId="6" fillId="4" borderId="95" xfId="0" applyNumberFormat="1" applyFont="1" applyFill="1" applyBorder="1" applyAlignment="1">
      <alignment horizontal="left" vertical="top" wrapText="1"/>
    </xf>
    <xf numFmtId="0" fontId="36" fillId="4" borderId="46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0" fontId="6" fillId="4" borderId="14" xfId="0" applyFont="1" applyFill="1" applyBorder="1" applyAlignment="1">
      <alignment vertical="top"/>
    </xf>
    <xf numFmtId="0" fontId="13" fillId="4" borderId="4" xfId="0" applyFont="1" applyFill="1" applyBorder="1" applyAlignment="1">
      <alignment horizontal="left" vertical="top"/>
    </xf>
    <xf numFmtId="0" fontId="34" fillId="4" borderId="109" xfId="0" applyFont="1" applyFill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6" borderId="74" xfId="0" applyFont="1" applyFill="1" applyBorder="1" applyAlignment="1">
      <alignment vertical="top"/>
    </xf>
    <xf numFmtId="0" fontId="6" fillId="6" borderId="33" xfId="0" applyFont="1" applyFill="1" applyBorder="1" applyAlignment="1">
      <alignment vertical="top"/>
    </xf>
    <xf numFmtId="0" fontId="6" fillId="6" borderId="6" xfId="0" applyFont="1" applyFill="1" applyBorder="1" applyAlignment="1">
      <alignment vertical="top"/>
    </xf>
    <xf numFmtId="0" fontId="6" fillId="6" borderId="74" xfId="0" applyFont="1" applyFill="1" applyBorder="1" applyAlignment="1">
      <alignment vertical="top" wrapText="1"/>
    </xf>
    <xf numFmtId="0" fontId="6" fillId="6" borderId="33" xfId="0" applyFont="1" applyFill="1" applyBorder="1" applyAlignment="1">
      <alignment vertical="top" wrapText="1"/>
    </xf>
    <xf numFmtId="9" fontId="14" fillId="4" borderId="95" xfId="0" applyNumberFormat="1" applyFont="1" applyFill="1" applyBorder="1" applyAlignment="1">
      <alignment horizontal="left" vertical="top" wrapText="1"/>
    </xf>
    <xf numFmtId="0" fontId="14" fillId="10" borderId="0" xfId="0" applyFont="1" applyFill="1" applyAlignment="1">
      <alignment vertical="top" wrapText="1"/>
    </xf>
    <xf numFmtId="0" fontId="14" fillId="10" borderId="5" xfId="0" applyFont="1" applyFill="1" applyBorder="1" applyAlignment="1">
      <alignment vertical="top" wrapText="1"/>
    </xf>
    <xf numFmtId="0" fontId="15" fillId="10" borderId="4" xfId="0" applyFont="1" applyFill="1" applyBorder="1" applyAlignment="1">
      <alignment horizontal="left" vertical="top"/>
    </xf>
    <xf numFmtId="0" fontId="34" fillId="4" borderId="90" xfId="0" applyFont="1" applyFill="1" applyBorder="1" applyAlignment="1">
      <alignment vertical="center" wrapText="1"/>
    </xf>
    <xf numFmtId="0" fontId="14" fillId="10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6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/>
    </xf>
    <xf numFmtId="0" fontId="6" fillId="6" borderId="74" xfId="0" applyFont="1" applyFill="1" applyBorder="1" applyAlignment="1">
      <alignment vertical="center"/>
    </xf>
    <xf numFmtId="0" fontId="14" fillId="10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 wrapText="1"/>
    </xf>
    <xf numFmtId="0" fontId="6" fillId="6" borderId="33" xfId="0" applyFont="1" applyFill="1" applyBorder="1" applyAlignment="1">
      <alignment vertical="center"/>
    </xf>
    <xf numFmtId="0" fontId="6" fillId="6" borderId="0" xfId="0" applyFont="1" applyFill="1" applyAlignment="1">
      <alignment vertical="center" wrapText="1"/>
    </xf>
    <xf numFmtId="0" fontId="6" fillId="6" borderId="6" xfId="0" applyFont="1" applyFill="1" applyBorder="1" applyAlignment="1">
      <alignment vertical="center"/>
    </xf>
    <xf numFmtId="9" fontId="5" fillId="6" borderId="5" xfId="0" applyNumberFormat="1" applyFont="1" applyFill="1" applyBorder="1" applyAlignment="1">
      <alignment horizontal="left" vertical="center"/>
    </xf>
    <xf numFmtId="2" fontId="6" fillId="6" borderId="4" xfId="0" applyNumberFormat="1" applyFont="1" applyFill="1" applyBorder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2" fontId="6" fillId="6" borderId="0" xfId="0" applyNumberFormat="1" applyFont="1" applyFill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left" vertical="top" wrapText="1"/>
    </xf>
    <xf numFmtId="2" fontId="6" fillId="0" borderId="62" xfId="0" applyNumberFormat="1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/>
    </xf>
    <xf numFmtId="0" fontId="17" fillId="10" borderId="4" xfId="0" applyFont="1" applyFill="1" applyBorder="1" applyAlignment="1">
      <alignment horizontal="center" vertical="top"/>
    </xf>
    <xf numFmtId="0" fontId="6" fillId="6" borderId="74" xfId="0" applyFont="1" applyFill="1" applyBorder="1" applyAlignment="1">
      <alignment horizontal="left" vertical="top"/>
    </xf>
    <xf numFmtId="0" fontId="6" fillId="0" borderId="68" xfId="0" applyFont="1" applyBorder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6" fillId="0" borderId="6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17" fillId="8" borderId="111" xfId="0" applyFont="1" applyFill="1" applyBorder="1" applyAlignment="1">
      <alignment horizontal="left" vertical="top"/>
    </xf>
    <xf numFmtId="0" fontId="17" fillId="8" borderId="72" xfId="0" applyFont="1" applyFill="1" applyBorder="1" applyAlignment="1">
      <alignment horizontal="left" vertical="top"/>
    </xf>
    <xf numFmtId="0" fontId="17" fillId="8" borderId="84" xfId="0" applyFont="1" applyFill="1" applyBorder="1" applyAlignment="1">
      <alignment horizontal="left" vertical="top"/>
    </xf>
    <xf numFmtId="0" fontId="17" fillId="8" borderId="112" xfId="0" applyFont="1" applyFill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6" fillId="0" borderId="0" xfId="0" applyFont="1" applyAlignment="1">
      <alignment vertical="top" readingOrder="1"/>
    </xf>
    <xf numFmtId="0" fontId="6" fillId="0" borderId="0" xfId="0" applyFont="1" applyAlignment="1">
      <alignment vertical="top" wrapText="1" readingOrder="1"/>
    </xf>
    <xf numFmtId="1" fontId="6" fillId="0" borderId="52" xfId="0" applyNumberFormat="1" applyFont="1" applyBorder="1" applyAlignment="1">
      <alignment horizontal="left" vertical="top" wrapText="1"/>
    </xf>
    <xf numFmtId="3" fontId="6" fillId="0" borderId="52" xfId="0" applyNumberFormat="1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/>
    </xf>
    <xf numFmtId="164" fontId="14" fillId="4" borderId="99" xfId="0" applyNumberFormat="1" applyFont="1" applyFill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wrapText="1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vertical="top"/>
    </xf>
    <xf numFmtId="0" fontId="0" fillId="0" borderId="83" xfId="0" applyBorder="1" applyAlignment="1">
      <alignment vertical="top"/>
    </xf>
    <xf numFmtId="0" fontId="0" fillId="0" borderId="83" xfId="0" applyBorder="1" applyAlignment="1">
      <alignment horizontal="left" vertical="top"/>
    </xf>
    <xf numFmtId="166" fontId="6" fillId="0" borderId="5" xfId="0" applyNumberFormat="1" applyFont="1" applyBorder="1" applyAlignment="1">
      <alignment horizontal="left" vertical="top" wrapText="1"/>
    </xf>
    <xf numFmtId="0" fontId="44" fillId="13" borderId="113" xfId="0" applyFont="1" applyFill="1" applyBorder="1" applyAlignment="1">
      <alignment horizontal="right"/>
    </xf>
    <xf numFmtId="0" fontId="44" fillId="13" borderId="115" xfId="0" applyFont="1" applyFill="1" applyBorder="1" applyAlignment="1">
      <alignment horizontal="right"/>
    </xf>
    <xf numFmtId="2" fontId="1" fillId="0" borderId="114" xfId="0" applyNumberFormat="1" applyFont="1" applyBorder="1" applyAlignment="1">
      <alignment vertical="top"/>
    </xf>
    <xf numFmtId="2" fontId="1" fillId="0" borderId="114" xfId="0" applyNumberFormat="1" applyFont="1" applyBorder="1" applyAlignment="1">
      <alignment horizontal="right" vertical="top"/>
    </xf>
    <xf numFmtId="0" fontId="13" fillId="0" borderId="26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3" xfId="0" applyBorder="1"/>
    <xf numFmtId="0" fontId="0" fillId="0" borderId="12" xfId="0" applyBorder="1"/>
    <xf numFmtId="0" fontId="0" fillId="0" borderId="70" xfId="0" applyBorder="1"/>
    <xf numFmtId="0" fontId="40" fillId="0" borderId="0" xfId="0" applyFont="1" applyAlignment="1">
      <alignment wrapText="1"/>
    </xf>
    <xf numFmtId="0" fontId="40" fillId="0" borderId="0" xfId="0" applyFont="1" applyAlignment="1">
      <alignment vertical="center" wrapText="1"/>
    </xf>
    <xf numFmtId="0" fontId="48" fillId="0" borderId="0" xfId="0" applyFont="1" applyAlignment="1">
      <alignment horizontal="left" wrapText="1" readingOrder="1"/>
    </xf>
    <xf numFmtId="0" fontId="49" fillId="0" borderId="0" xfId="0" applyFont="1" applyAlignment="1">
      <alignment horizontal="left" vertical="top" wrapText="1" readingOrder="1"/>
    </xf>
    <xf numFmtId="0" fontId="49" fillId="0" borderId="0" xfId="0" applyFont="1" applyAlignment="1">
      <alignment horizontal="left" wrapText="1" readingOrder="1"/>
    </xf>
    <xf numFmtId="0" fontId="48" fillId="0" borderId="72" xfId="0" applyFont="1" applyBorder="1" applyAlignment="1">
      <alignment horizontal="left" vertical="center" wrapText="1"/>
    </xf>
    <xf numFmtId="0" fontId="50" fillId="14" borderId="72" xfId="0" applyFont="1" applyFill="1" applyBorder="1" applyAlignment="1">
      <alignment horizontal="left" vertical="center" wrapText="1"/>
    </xf>
    <xf numFmtId="0" fontId="50" fillId="15" borderId="72" xfId="0" applyFont="1" applyFill="1" applyBorder="1" applyAlignment="1">
      <alignment horizontal="left" vertical="center" wrapText="1"/>
    </xf>
    <xf numFmtId="0" fontId="48" fillId="0" borderId="72" xfId="0" applyFont="1" applyBorder="1" applyAlignment="1">
      <alignment horizontal="left" wrapText="1" readingOrder="1"/>
    </xf>
    <xf numFmtId="0" fontId="49" fillId="0" borderId="72" xfId="0" applyFont="1" applyBorder="1" applyAlignment="1">
      <alignment horizontal="center" vertical="top" wrapText="1"/>
    </xf>
    <xf numFmtId="0" fontId="49" fillId="0" borderId="72" xfId="0" applyFont="1" applyBorder="1" applyAlignment="1">
      <alignment horizontal="left" vertical="top" wrapText="1" readingOrder="1"/>
    </xf>
    <xf numFmtId="0" fontId="50" fillId="14" borderId="72" xfId="0" applyFont="1" applyFill="1" applyBorder="1" applyAlignment="1">
      <alignment horizontal="center" vertical="top" wrapText="1" readingOrder="1"/>
    </xf>
    <xf numFmtId="0" fontId="37" fillId="0" borderId="72" xfId="0" applyFont="1" applyBorder="1" applyAlignment="1">
      <alignment horizontal="left" vertical="top" wrapText="1" readingOrder="1"/>
    </xf>
    <xf numFmtId="0" fontId="49" fillId="0" borderId="72" xfId="0" applyFont="1" applyBorder="1" applyAlignment="1">
      <alignment horizontal="left" wrapText="1" readingOrder="1"/>
    </xf>
    <xf numFmtId="0" fontId="50" fillId="15" borderId="72" xfId="0" applyFont="1" applyFill="1" applyBorder="1" applyAlignment="1">
      <alignment horizontal="center" vertical="center" wrapText="1" readingOrder="1"/>
    </xf>
    <xf numFmtId="0" fontId="50" fillId="16" borderId="72" xfId="0" applyFont="1" applyFill="1" applyBorder="1" applyAlignment="1">
      <alignment horizontal="center" vertical="center" wrapText="1"/>
    </xf>
    <xf numFmtId="0" fontId="51" fillId="16" borderId="72" xfId="0" applyFont="1" applyFill="1" applyBorder="1" applyAlignment="1">
      <alignment horizontal="left" vertical="top" wrapText="1" readingOrder="1"/>
    </xf>
    <xf numFmtId="0" fontId="52" fillId="16" borderId="72" xfId="0" applyFont="1" applyFill="1" applyBorder="1" applyAlignment="1">
      <alignment wrapText="1"/>
    </xf>
    <xf numFmtId="0" fontId="53" fillId="16" borderId="72" xfId="0" applyFont="1" applyFill="1" applyBorder="1" applyAlignment="1">
      <alignment vertical="top" wrapText="1"/>
    </xf>
    <xf numFmtId="0" fontId="54" fillId="0" borderId="72" xfId="0" applyFont="1" applyBorder="1" applyAlignment="1">
      <alignment horizontal="center" vertical="top" wrapText="1"/>
    </xf>
    <xf numFmtId="0" fontId="50" fillId="16" borderId="72" xfId="0" applyFont="1" applyFill="1" applyBorder="1" applyAlignment="1">
      <alignment horizontal="center" vertical="top" wrapText="1"/>
    </xf>
    <xf numFmtId="0" fontId="51" fillId="16" borderId="72" xfId="0" applyFont="1" applyFill="1" applyBorder="1" applyAlignment="1">
      <alignment wrapText="1"/>
    </xf>
    <xf numFmtId="0" fontId="50" fillId="16" borderId="72" xfId="0" applyFont="1" applyFill="1" applyBorder="1" applyAlignment="1">
      <alignment horizontal="center" vertical="center" wrapText="1" readingOrder="1"/>
    </xf>
    <xf numFmtId="0" fontId="53" fillId="16" borderId="72" xfId="0" applyFont="1" applyFill="1" applyBorder="1" applyAlignment="1">
      <alignment wrapText="1"/>
    </xf>
    <xf numFmtId="0" fontId="40" fillId="16" borderId="72" xfId="0" applyFont="1" applyFill="1" applyBorder="1" applyAlignment="1">
      <alignment wrapText="1"/>
    </xf>
    <xf numFmtId="0" fontId="0" fillId="0" borderId="56" xfId="0" applyBorder="1"/>
    <xf numFmtId="0" fontId="0" fillId="0" borderId="6" xfId="0" applyBorder="1"/>
    <xf numFmtId="0" fontId="0" fillId="0" borderId="33" xfId="0" applyBorder="1"/>
    <xf numFmtId="0" fontId="0" fillId="0" borderId="74" xfId="0" applyBorder="1"/>
    <xf numFmtId="0" fontId="44" fillId="13" borderId="116" xfId="0" applyFont="1" applyFill="1" applyBorder="1"/>
    <xf numFmtId="0" fontId="0" fillId="0" borderId="55" xfId="0" applyBorder="1"/>
    <xf numFmtId="0" fontId="0" fillId="0" borderId="5" xfId="0" applyBorder="1"/>
    <xf numFmtId="0" fontId="1" fillId="0" borderId="2" xfId="0" applyFont="1" applyBorder="1" applyAlignment="1">
      <alignment horizontal="right" vertical="top"/>
    </xf>
    <xf numFmtId="0" fontId="44" fillId="13" borderId="113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right" vertical="top"/>
    </xf>
    <xf numFmtId="9" fontId="6" fillId="0" borderId="7" xfId="0" applyNumberFormat="1" applyFont="1" applyBorder="1" applyAlignment="1">
      <alignment horizontal="left" vertical="top" wrapText="1"/>
    </xf>
    <xf numFmtId="166" fontId="6" fillId="0" borderId="52" xfId="0" applyNumberFormat="1" applyFont="1" applyBorder="1" applyAlignment="1">
      <alignment horizontal="left" vertical="top" wrapText="1"/>
    </xf>
    <xf numFmtId="0" fontId="0" fillId="0" borderId="45" xfId="0" applyBorder="1"/>
    <xf numFmtId="0" fontId="15" fillId="0" borderId="55" xfId="0" applyFont="1" applyBorder="1" applyAlignment="1">
      <alignment horizontal="left" vertical="top"/>
    </xf>
    <xf numFmtId="0" fontId="17" fillId="8" borderId="48" xfId="0" applyFont="1" applyFill="1" applyBorder="1" applyAlignment="1">
      <alignment horizontal="left" vertical="top"/>
    </xf>
    <xf numFmtId="0" fontId="17" fillId="8" borderId="49" xfId="0" applyFont="1" applyFill="1" applyBorder="1" applyAlignment="1">
      <alignment horizontal="left" vertical="top"/>
    </xf>
    <xf numFmtId="0" fontId="17" fillId="8" borderId="50" xfId="0" applyFont="1" applyFill="1" applyBorder="1" applyAlignment="1">
      <alignment horizontal="left" vertical="top"/>
    </xf>
    <xf numFmtId="0" fontId="34" fillId="0" borderId="72" xfId="0" applyFont="1" applyBorder="1" applyAlignment="1">
      <alignment horizontal="left" wrapText="1" readingOrder="1"/>
    </xf>
    <xf numFmtId="0" fontId="0" fillId="0" borderId="26" xfId="0" applyBorder="1"/>
    <xf numFmtId="0" fontId="6" fillId="0" borderId="13" xfId="0" applyFont="1" applyBorder="1" applyAlignment="1">
      <alignment horizontal="left" vertical="top"/>
    </xf>
    <xf numFmtId="0" fontId="0" fillId="0" borderId="84" xfId="0" applyBorder="1"/>
    <xf numFmtId="0" fontId="1" fillId="0" borderId="26" xfId="0" applyFont="1" applyBorder="1"/>
    <xf numFmtId="0" fontId="44" fillId="13" borderId="117" xfId="0" applyFont="1" applyFill="1" applyBorder="1"/>
    <xf numFmtId="0" fontId="0" fillId="0" borderId="13" xfId="0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14" fillId="0" borderId="114" xfId="0" applyNumberFormat="1" applyFont="1" applyBorder="1" applyAlignment="1">
      <alignment horizontal="right" vertical="top"/>
    </xf>
    <xf numFmtId="0" fontId="6" fillId="0" borderId="70" xfId="0" applyFont="1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0" fontId="55" fillId="0" borderId="0" xfId="0" applyFont="1" applyAlignment="1">
      <alignment vertical="center"/>
    </xf>
    <xf numFmtId="169" fontId="0" fillId="0" borderId="33" xfId="0" applyNumberFormat="1" applyBorder="1"/>
    <xf numFmtId="170" fontId="0" fillId="0" borderId="5" xfId="0" applyNumberFormat="1" applyBorder="1"/>
    <xf numFmtId="0" fontId="14" fillId="10" borderId="1" xfId="0" applyFont="1" applyFill="1" applyBorder="1" applyAlignment="1">
      <alignment horizontal="left" vertical="top"/>
    </xf>
    <xf numFmtId="0" fontId="6" fillId="6" borderId="8" xfId="0" applyFont="1" applyFill="1" applyBorder="1" applyAlignment="1">
      <alignment horizontal="left" vertical="top"/>
    </xf>
    <xf numFmtId="0" fontId="14" fillId="10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left" vertical="top"/>
    </xf>
    <xf numFmtId="0" fontId="6" fillId="10" borderId="1" xfId="0" applyFont="1" applyFill="1" applyBorder="1" applyAlignment="1">
      <alignment horizontal="left" vertical="top"/>
    </xf>
    <xf numFmtId="0" fontId="6" fillId="6" borderId="23" xfId="0" applyFont="1" applyFill="1" applyBorder="1" applyAlignment="1">
      <alignment horizontal="left" vertical="top"/>
    </xf>
    <xf numFmtId="0" fontId="6" fillId="17" borderId="4" xfId="0" applyFont="1" applyFill="1" applyBorder="1" applyAlignment="1">
      <alignment vertical="top" wrapText="1"/>
    </xf>
    <xf numFmtId="0" fontId="6" fillId="17" borderId="0" xfId="0" applyFont="1" applyFill="1" applyAlignment="1">
      <alignment vertical="top" wrapText="1"/>
    </xf>
    <xf numFmtId="0" fontId="6" fillId="17" borderId="5" xfId="0" applyFont="1" applyFill="1" applyBorder="1" applyAlignment="1">
      <alignment vertical="top" wrapText="1"/>
    </xf>
    <xf numFmtId="0" fontId="6" fillId="17" borderId="4" xfId="0" applyFont="1" applyFill="1" applyBorder="1" applyAlignment="1">
      <alignment vertical="top"/>
    </xf>
    <xf numFmtId="0" fontId="6" fillId="17" borderId="0" xfId="0" applyFont="1" applyFill="1" applyAlignment="1">
      <alignment vertical="top"/>
    </xf>
    <xf numFmtId="0" fontId="6" fillId="17" borderId="5" xfId="0" applyFont="1" applyFill="1" applyBorder="1" applyAlignment="1">
      <alignment vertical="top"/>
    </xf>
    <xf numFmtId="0" fontId="6" fillId="17" borderId="74" xfId="0" applyFont="1" applyFill="1" applyBorder="1" applyAlignment="1">
      <alignment vertical="top"/>
    </xf>
    <xf numFmtId="0" fontId="6" fillId="17" borderId="33" xfId="0" applyFont="1" applyFill="1" applyBorder="1" applyAlignment="1">
      <alignment vertical="top"/>
    </xf>
    <xf numFmtId="0" fontId="6" fillId="17" borderId="6" xfId="0" applyFont="1" applyFill="1" applyBorder="1" applyAlignment="1">
      <alignment vertical="top"/>
    </xf>
    <xf numFmtId="0" fontId="6" fillId="17" borderId="4" xfId="0" applyFont="1" applyFill="1" applyBorder="1" applyAlignment="1">
      <alignment horizontal="left" vertical="top"/>
    </xf>
    <xf numFmtId="0" fontId="6" fillId="17" borderId="0" xfId="0" applyFont="1" applyFill="1" applyAlignment="1">
      <alignment horizontal="left" vertical="top"/>
    </xf>
    <xf numFmtId="0" fontId="6" fillId="17" borderId="5" xfId="0" applyFont="1" applyFill="1" applyBorder="1" applyAlignment="1">
      <alignment horizontal="left" vertical="top"/>
    </xf>
    <xf numFmtId="0" fontId="6" fillId="17" borderId="74" xfId="0" applyFont="1" applyFill="1" applyBorder="1" applyAlignment="1">
      <alignment vertical="top" wrapText="1"/>
    </xf>
    <xf numFmtId="0" fontId="6" fillId="17" borderId="33" xfId="0" applyFont="1" applyFill="1" applyBorder="1" applyAlignment="1">
      <alignment vertical="top" wrapText="1"/>
    </xf>
    <xf numFmtId="0" fontId="6" fillId="17" borderId="6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vertical="top" wrapText="1"/>
    </xf>
    <xf numFmtId="0" fontId="6" fillId="6" borderId="23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6" fillId="6" borderId="8" xfId="0" applyFont="1" applyFill="1" applyBorder="1" applyAlignment="1">
      <alignment horizontal="center" vertical="top" wrapText="1"/>
    </xf>
    <xf numFmtId="0" fontId="14" fillId="10" borderId="118" xfId="0" applyFont="1" applyFill="1" applyBorder="1" applyAlignment="1">
      <alignment horizontal="left" vertical="top"/>
    </xf>
    <xf numFmtId="0" fontId="6" fillId="0" borderId="119" xfId="0" applyFont="1" applyBorder="1" applyAlignment="1">
      <alignment horizontal="left" vertical="top"/>
    </xf>
    <xf numFmtId="0" fontId="6" fillId="0" borderId="119" xfId="0" applyFont="1" applyBorder="1" applyAlignment="1">
      <alignment horizontal="left" vertical="top" wrapText="1"/>
    </xf>
    <xf numFmtId="0" fontId="6" fillId="0" borderId="119" xfId="0" applyFont="1" applyBorder="1" applyAlignment="1">
      <alignment vertical="top" wrapText="1"/>
    </xf>
    <xf numFmtId="0" fontId="6" fillId="6" borderId="119" xfId="0" applyFont="1" applyFill="1" applyBorder="1" applyAlignment="1">
      <alignment horizontal="left" vertical="top"/>
    </xf>
    <xf numFmtId="0" fontId="6" fillId="6" borderId="119" xfId="0" applyFont="1" applyFill="1" applyBorder="1" applyAlignment="1">
      <alignment vertical="top" wrapText="1"/>
    </xf>
    <xf numFmtId="0" fontId="6" fillId="6" borderId="120" xfId="0" applyFont="1" applyFill="1" applyBorder="1" applyAlignment="1">
      <alignment vertical="top" wrapText="1"/>
    </xf>
    <xf numFmtId="0" fontId="6" fillId="0" borderId="121" xfId="0" applyFont="1" applyBorder="1" applyAlignment="1">
      <alignment horizontal="left" vertical="top" wrapText="1"/>
    </xf>
    <xf numFmtId="0" fontId="6" fillId="0" borderId="121" xfId="0" applyFont="1" applyBorder="1" applyAlignment="1">
      <alignment horizontal="left" vertical="top"/>
    </xf>
    <xf numFmtId="9" fontId="6" fillId="0" borderId="119" xfId="0" applyNumberFormat="1" applyFont="1" applyBorder="1" applyAlignment="1">
      <alignment horizontal="left" vertical="top" wrapText="1"/>
    </xf>
    <xf numFmtId="0" fontId="6" fillId="0" borderId="66" xfId="0" applyFont="1" applyBorder="1" applyAlignment="1">
      <alignment horizontal="left" vertical="top" wrapText="1"/>
    </xf>
    <xf numFmtId="0" fontId="6" fillId="6" borderId="119" xfId="0" applyFont="1" applyFill="1" applyBorder="1" applyAlignment="1">
      <alignment vertical="top"/>
    </xf>
    <xf numFmtId="0" fontId="6" fillId="6" borderId="119" xfId="0" applyFont="1" applyFill="1" applyBorder="1" applyAlignment="1">
      <alignment horizontal="center" vertical="top"/>
    </xf>
    <xf numFmtId="0" fontId="14" fillId="10" borderId="118" xfId="0" applyFont="1" applyFill="1" applyBorder="1" applyAlignment="1">
      <alignment horizontal="center" vertical="top"/>
    </xf>
    <xf numFmtId="0" fontId="6" fillId="0" borderId="118" xfId="0" applyFont="1" applyBorder="1" applyAlignment="1">
      <alignment horizontal="left" vertical="top" wrapText="1"/>
    </xf>
    <xf numFmtId="0" fontId="6" fillId="0" borderId="122" xfId="0" applyFont="1" applyBorder="1" applyAlignment="1">
      <alignment horizontal="left" vertical="top" wrapText="1"/>
    </xf>
    <xf numFmtId="0" fontId="6" fillId="6" borderId="119" xfId="0" applyFont="1" applyFill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left" vertical="top" wrapText="1"/>
    </xf>
    <xf numFmtId="2" fontId="6" fillId="0" borderId="54" xfId="0" applyNumberFormat="1" applyFont="1" applyBorder="1" applyAlignment="1">
      <alignment horizontal="left" vertical="top" wrapText="1"/>
    </xf>
    <xf numFmtId="2" fontId="6" fillId="0" borderId="61" xfId="0" applyNumberFormat="1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/>
    </xf>
    <xf numFmtId="0" fontId="17" fillId="10" borderId="69" xfId="0" applyFont="1" applyFill="1" applyBorder="1" applyAlignment="1">
      <alignment vertical="top"/>
    </xf>
    <xf numFmtId="0" fontId="17" fillId="10" borderId="71" xfId="0" applyFont="1" applyFill="1" applyBorder="1" applyAlignment="1">
      <alignment vertical="top"/>
    </xf>
    <xf numFmtId="0" fontId="17" fillId="10" borderId="70" xfId="0" applyFont="1" applyFill="1" applyBorder="1" applyAlignment="1">
      <alignment horizontal="center" vertical="top"/>
    </xf>
    <xf numFmtId="9" fontId="6" fillId="0" borderId="9" xfId="0" applyNumberFormat="1" applyFont="1" applyBorder="1" applyAlignment="1">
      <alignment horizontal="left" vertical="top" wrapText="1"/>
    </xf>
    <xf numFmtId="168" fontId="6" fillId="0" borderId="2" xfId="0" applyNumberFormat="1" applyFont="1" applyBorder="1" applyAlignment="1">
      <alignment horizontal="left" vertical="top" wrapText="1"/>
    </xf>
    <xf numFmtId="0" fontId="6" fillId="10" borderId="119" xfId="0" applyFont="1" applyFill="1" applyBorder="1" applyAlignment="1">
      <alignment horizontal="left" vertical="top"/>
    </xf>
    <xf numFmtId="0" fontId="6" fillId="10" borderId="119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0" fontId="17" fillId="10" borderId="7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17" fillId="10" borderId="3" xfId="0" applyFont="1" applyFill="1" applyBorder="1" applyAlignment="1">
      <alignment horizontal="left" vertical="top"/>
    </xf>
    <xf numFmtId="1" fontId="40" fillId="0" borderId="0" xfId="0" applyNumberFormat="1" applyFont="1" applyAlignment="1">
      <alignment horizontal="left" vertical="top" wrapText="1"/>
    </xf>
    <xf numFmtId="0" fontId="17" fillId="10" borderId="107" xfId="0" applyFont="1" applyFill="1" applyBorder="1" applyAlignment="1">
      <alignment vertical="top"/>
    </xf>
    <xf numFmtId="0" fontId="6" fillId="6" borderId="124" xfId="0" applyFont="1" applyFill="1" applyBorder="1" applyAlignment="1">
      <alignment vertical="top" wrapText="1"/>
    </xf>
    <xf numFmtId="0" fontId="6" fillId="6" borderId="124" xfId="0" applyFont="1" applyFill="1" applyBorder="1" applyAlignment="1">
      <alignment vertical="top"/>
    </xf>
    <xf numFmtId="0" fontId="6" fillId="6" borderId="124" xfId="0" applyFont="1" applyFill="1" applyBorder="1" applyAlignment="1">
      <alignment horizontal="center" vertical="top"/>
    </xf>
    <xf numFmtId="0" fontId="14" fillId="10" borderId="124" xfId="0" applyFont="1" applyFill="1" applyBorder="1" applyAlignment="1">
      <alignment horizontal="center" vertical="top"/>
    </xf>
    <xf numFmtId="0" fontId="6" fillId="0" borderId="124" xfId="0" applyFont="1" applyBorder="1" applyAlignment="1">
      <alignment horizontal="left" vertical="top" wrapText="1"/>
    </xf>
    <xf numFmtId="0" fontId="6" fillId="0" borderId="124" xfId="0" applyFont="1" applyBorder="1" applyAlignment="1">
      <alignment horizontal="left" vertical="top"/>
    </xf>
    <xf numFmtId="9" fontId="6" fillId="0" borderId="124" xfId="0" applyNumberFormat="1" applyFont="1" applyBorder="1" applyAlignment="1">
      <alignment horizontal="left" vertical="top" wrapText="1"/>
    </xf>
    <xf numFmtId="0" fontId="6" fillId="0" borderId="125" xfId="0" applyFont="1" applyBorder="1" applyAlignment="1">
      <alignment horizontal="left" vertical="top" wrapText="1"/>
    </xf>
    <xf numFmtId="0" fontId="14" fillId="10" borderId="124" xfId="0" applyFont="1" applyFill="1" applyBorder="1" applyAlignment="1">
      <alignment horizontal="left" vertical="top"/>
    </xf>
    <xf numFmtId="9" fontId="6" fillId="0" borderId="124" xfId="0" applyNumberFormat="1" applyFont="1" applyBorder="1" applyAlignment="1">
      <alignment horizontal="left" vertical="top"/>
    </xf>
    <xf numFmtId="168" fontId="6" fillId="0" borderId="124" xfId="0" applyNumberFormat="1" applyFont="1" applyBorder="1" applyAlignment="1">
      <alignment horizontal="left" vertical="top"/>
    </xf>
    <xf numFmtId="0" fontId="6" fillId="10" borderId="4" xfId="0" applyFont="1" applyFill="1" applyBorder="1" applyAlignment="1">
      <alignment horizontal="left" vertical="top"/>
    </xf>
    <xf numFmtId="0" fontId="6" fillId="0" borderId="124" xfId="0" applyFont="1" applyBorder="1" applyAlignment="1">
      <alignment vertical="top" wrapText="1"/>
    </xf>
    <xf numFmtId="0" fontId="6" fillId="10" borderId="124" xfId="0" applyFont="1" applyFill="1" applyBorder="1" applyAlignment="1">
      <alignment horizontal="left" vertical="top"/>
    </xf>
    <xf numFmtId="0" fontId="6" fillId="6" borderId="124" xfId="0" applyFont="1" applyFill="1" applyBorder="1" applyAlignment="1">
      <alignment horizontal="left" vertical="top"/>
    </xf>
    <xf numFmtId="0" fontId="6" fillId="6" borderId="126" xfId="0" applyFont="1" applyFill="1" applyBorder="1" applyAlignment="1">
      <alignment vertical="top" wrapText="1"/>
    </xf>
    <xf numFmtId="0" fontId="14" fillId="10" borderId="127" xfId="0" applyFont="1" applyFill="1" applyBorder="1" applyAlignment="1">
      <alignment horizontal="center" vertical="top"/>
    </xf>
    <xf numFmtId="0" fontId="15" fillId="4" borderId="46" xfId="0" applyFont="1" applyFill="1" applyBorder="1" applyAlignment="1">
      <alignment horizontal="left" vertical="top" wrapText="1"/>
    </xf>
    <xf numFmtId="0" fontId="13" fillId="4" borderId="88" xfId="0" applyFont="1" applyFill="1" applyBorder="1" applyAlignment="1">
      <alignment horizontal="left" vertical="top" wrapText="1"/>
    </xf>
    <xf numFmtId="2" fontId="14" fillId="4" borderId="99" xfId="0" applyNumberFormat="1" applyFont="1" applyFill="1" applyBorder="1" applyAlignment="1">
      <alignment horizontal="left" vertical="top" wrapText="1"/>
    </xf>
    <xf numFmtId="165" fontId="6" fillId="0" borderId="52" xfId="0" applyNumberFormat="1" applyFont="1" applyBorder="1" applyAlignment="1">
      <alignment horizontal="left" vertical="top" wrapText="1"/>
    </xf>
    <xf numFmtId="3" fontId="6" fillId="0" borderId="124" xfId="0" applyNumberFormat="1" applyFont="1" applyBorder="1" applyAlignment="1">
      <alignment horizontal="left" vertical="top"/>
    </xf>
    <xf numFmtId="0" fontId="58" fillId="0" borderId="0" xfId="0" applyFont="1" applyAlignment="1">
      <alignment horizontal="left" vertical="top"/>
    </xf>
    <xf numFmtId="0" fontId="15" fillId="5" borderId="0" xfId="0" applyFont="1" applyFill="1" applyAlignment="1">
      <alignment vertical="top"/>
    </xf>
    <xf numFmtId="0" fontId="21" fillId="0" borderId="0" xfId="0" applyFont="1" applyAlignment="1">
      <alignment horizontal="left" vertical="top"/>
    </xf>
    <xf numFmtId="0" fontId="48" fillId="0" borderId="72" xfId="0" applyFont="1" applyBorder="1" applyAlignment="1">
      <alignment horizontal="center" vertical="center" wrapText="1"/>
    </xf>
    <xf numFmtId="0" fontId="49" fillId="0" borderId="72" xfId="0" applyFont="1" applyBorder="1" applyAlignment="1">
      <alignment horizontal="center" vertical="center" wrapText="1"/>
    </xf>
    <xf numFmtId="0" fontId="49" fillId="0" borderId="72" xfId="0" applyFont="1" applyBorder="1" applyAlignment="1">
      <alignment horizontal="left" vertical="center" wrapText="1" readingOrder="1"/>
    </xf>
    <xf numFmtId="0" fontId="37" fillId="0" borderId="72" xfId="0" applyFont="1" applyBorder="1" applyAlignment="1">
      <alignment horizontal="left" vertical="center" wrapText="1" readingOrder="1"/>
    </xf>
    <xf numFmtId="0" fontId="55" fillId="0" borderId="72" xfId="0" applyFont="1" applyBorder="1" applyAlignment="1">
      <alignment horizontal="left" vertical="center" wrapText="1" readingOrder="1"/>
    </xf>
    <xf numFmtId="0" fontId="54" fillId="0" borderId="72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left" vertical="center" wrapText="1" readingOrder="1"/>
    </xf>
    <xf numFmtId="0" fontId="48" fillId="0" borderId="83" xfId="0" applyFont="1" applyBorder="1" applyAlignment="1">
      <alignment vertical="center" wrapText="1" readingOrder="1"/>
    </xf>
    <xf numFmtId="0" fontId="0" fillId="0" borderId="33" xfId="0" applyBorder="1" applyAlignment="1">
      <alignment horizontal="left" vertical="top"/>
    </xf>
    <xf numFmtId="0" fontId="6" fillId="0" borderId="6" xfId="0" applyFont="1" applyBorder="1" applyAlignment="1">
      <alignment vertical="top"/>
    </xf>
    <xf numFmtId="164" fontId="0" fillId="0" borderId="0" xfId="0" applyNumberFormat="1" applyAlignment="1">
      <alignment vertical="top"/>
    </xf>
    <xf numFmtId="0" fontId="14" fillId="4" borderId="51" xfId="0" applyFont="1" applyFill="1" applyBorder="1" applyAlignment="1">
      <alignment horizontal="left" vertical="top" wrapText="1"/>
    </xf>
    <xf numFmtId="9" fontId="14" fillId="4" borderId="51" xfId="0" applyNumberFormat="1" applyFont="1" applyFill="1" applyBorder="1" applyAlignment="1">
      <alignment horizontal="left" vertical="top" wrapText="1"/>
    </xf>
    <xf numFmtId="0" fontId="6" fillId="4" borderId="101" xfId="0" applyFont="1" applyFill="1" applyBorder="1" applyAlignment="1">
      <alignment horizontal="left" vertical="top" wrapText="1"/>
    </xf>
    <xf numFmtId="0" fontId="6" fillId="4" borderId="66" xfId="0" applyFont="1" applyFill="1" applyBorder="1" applyAlignment="1">
      <alignment horizontal="left" vertical="top" wrapText="1"/>
    </xf>
    <xf numFmtId="3" fontId="14" fillId="4" borderId="51" xfId="0" applyNumberFormat="1" applyFont="1" applyFill="1" applyBorder="1" applyAlignment="1">
      <alignment horizontal="left" vertical="top" wrapText="1"/>
    </xf>
    <xf numFmtId="10" fontId="14" fillId="4" borderId="51" xfId="0" applyNumberFormat="1" applyFont="1" applyFill="1" applyBorder="1" applyAlignment="1">
      <alignment horizontal="left" vertical="top" wrapText="1"/>
    </xf>
    <xf numFmtId="0" fontId="48" fillId="0" borderId="84" xfId="0" applyFont="1" applyBorder="1" applyAlignment="1">
      <alignment vertical="center" readingOrder="1"/>
    </xf>
    <xf numFmtId="0" fontId="40" fillId="0" borderId="72" xfId="0" applyFont="1" applyBorder="1" applyAlignment="1">
      <alignment horizontal="left" vertical="center" wrapText="1" readingOrder="1"/>
    </xf>
    <xf numFmtId="0" fontId="60" fillId="0" borderId="0" xfId="0" applyFont="1" applyAlignment="1">
      <alignment vertical="top"/>
    </xf>
    <xf numFmtId="0" fontId="61" fillId="0" borderId="0" xfId="0" applyFont="1" applyAlignment="1">
      <alignment vertical="top"/>
    </xf>
    <xf numFmtId="0" fontId="62" fillId="4" borderId="67" xfId="0" applyFont="1" applyFill="1" applyBorder="1" applyAlignment="1">
      <alignment horizontal="left" vertical="top" wrapText="1"/>
    </xf>
    <xf numFmtId="0" fontId="63" fillId="6" borderId="4" xfId="0" applyFont="1" applyFill="1" applyBorder="1" applyAlignment="1">
      <alignment vertical="top" wrapText="1"/>
    </xf>
    <xf numFmtId="0" fontId="63" fillId="6" borderId="0" xfId="0" applyFont="1" applyFill="1" applyAlignment="1">
      <alignment vertical="top" wrapText="1"/>
    </xf>
    <xf numFmtId="0" fontId="63" fillId="6" borderId="5" xfId="0" applyFont="1" applyFill="1" applyBorder="1" applyAlignment="1">
      <alignment vertical="top" wrapText="1"/>
    </xf>
    <xf numFmtId="0" fontId="63" fillId="0" borderId="0" xfId="0" applyFont="1" applyAlignment="1">
      <alignment vertical="top"/>
    </xf>
    <xf numFmtId="0" fontId="62" fillId="4" borderId="99" xfId="0" applyFont="1" applyFill="1" applyBorder="1" applyAlignment="1">
      <alignment horizontal="left" vertical="top" wrapText="1"/>
    </xf>
    <xf numFmtId="0" fontId="61" fillId="0" borderId="0" xfId="0" applyFont="1"/>
    <xf numFmtId="0" fontId="61" fillId="0" borderId="0" xfId="0" applyFont="1" applyAlignment="1">
      <alignment horizontal="left" vertical="top"/>
    </xf>
    <xf numFmtId="0" fontId="62" fillId="10" borderId="4" xfId="0" applyFont="1" applyFill="1" applyBorder="1" applyAlignment="1">
      <alignment vertical="top"/>
    </xf>
    <xf numFmtId="0" fontId="62" fillId="10" borderId="0" xfId="0" applyFont="1" applyFill="1" applyAlignment="1">
      <alignment vertical="top"/>
    </xf>
    <xf numFmtId="0" fontId="62" fillId="10" borderId="5" xfId="0" applyFont="1" applyFill="1" applyBorder="1" applyAlignment="1">
      <alignment vertical="top"/>
    </xf>
    <xf numFmtId="0" fontId="63" fillId="6" borderId="4" xfId="0" applyFont="1" applyFill="1" applyBorder="1" applyAlignment="1">
      <alignment vertical="top"/>
    </xf>
    <xf numFmtId="0" fontId="63" fillId="6" borderId="0" xfId="0" applyFont="1" applyFill="1" applyAlignment="1">
      <alignment vertical="top"/>
    </xf>
    <xf numFmtId="0" fontId="63" fillId="6" borderId="5" xfId="0" applyFont="1" applyFill="1" applyBorder="1" applyAlignment="1">
      <alignment vertical="top"/>
    </xf>
    <xf numFmtId="0" fontId="63" fillId="4" borderId="4" xfId="0" applyFont="1" applyFill="1" applyBorder="1" applyAlignment="1">
      <alignment horizontal="left" vertical="top" wrapText="1"/>
    </xf>
    <xf numFmtId="0" fontId="63" fillId="4" borderId="67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top"/>
    </xf>
    <xf numFmtId="0" fontId="6" fillId="6" borderId="4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/>
    </xf>
    <xf numFmtId="0" fontId="6" fillId="6" borderId="0" xfId="0" applyFont="1" applyFill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10" borderId="5" xfId="0" applyFont="1" applyFill="1" applyBorder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6" fillId="6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10" borderId="124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center" vertical="top"/>
    </xf>
    <xf numFmtId="0" fontId="6" fillId="10" borderId="119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0" fontId="17" fillId="8" borderId="44" xfId="0" applyFont="1" applyFill="1" applyBorder="1" applyAlignment="1">
      <alignment horizontal="left" vertical="top"/>
    </xf>
    <xf numFmtId="2" fontId="6" fillId="0" borderId="43" xfId="0" applyNumberFormat="1" applyFont="1" applyBorder="1" applyAlignment="1">
      <alignment horizontal="left" vertical="top" wrapText="1"/>
    </xf>
    <xf numFmtId="164" fontId="6" fillId="0" borderId="54" xfId="0" applyNumberFormat="1" applyFont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left" vertical="top"/>
    </xf>
    <xf numFmtId="0" fontId="14" fillId="10" borderId="99" xfId="0" applyFont="1" applyFill="1" applyBorder="1" applyAlignment="1">
      <alignment horizontal="left" vertical="top" wrapText="1"/>
    </xf>
    <xf numFmtId="0" fontId="64" fillId="10" borderId="93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6" fillId="4" borderId="5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15" fillId="10" borderId="0" xfId="0" applyFont="1" applyFill="1" applyAlignment="1">
      <alignment vertical="center"/>
    </xf>
    <xf numFmtId="0" fontId="14" fillId="10" borderId="99" xfId="0" applyFont="1" applyFill="1" applyBorder="1" applyAlignment="1">
      <alignment horizontal="left" vertical="center" wrapText="1"/>
    </xf>
    <xf numFmtId="0" fontId="14" fillId="10" borderId="89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center" vertical="center"/>
    </xf>
    <xf numFmtId="0" fontId="14" fillId="4" borderId="99" xfId="0" applyFont="1" applyFill="1" applyBorder="1" applyAlignment="1">
      <alignment vertical="top" wrapText="1"/>
    </xf>
    <xf numFmtId="0" fontId="6" fillId="6" borderId="0" xfId="0" applyFont="1" applyFill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3" fontId="6" fillId="6" borderId="0" xfId="0" applyNumberFormat="1" applyFont="1" applyFill="1" applyAlignment="1">
      <alignment horizontal="left" vertical="center" wrapText="1"/>
    </xf>
    <xf numFmtId="3" fontId="6" fillId="6" borderId="5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4" borderId="89" xfId="0" applyFont="1" applyFill="1" applyBorder="1" applyAlignment="1">
      <alignment horizontal="left" vertical="center" wrapText="1"/>
    </xf>
    <xf numFmtId="0" fontId="6" fillId="17" borderId="0" xfId="0" applyFont="1" applyFill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6" fillId="17" borderId="4" xfId="0" applyFont="1" applyFill="1" applyBorder="1" applyAlignment="1">
      <alignment horizontal="center" vertical="top"/>
    </xf>
    <xf numFmtId="0" fontId="6" fillId="0" borderId="47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15" fillId="0" borderId="0" xfId="0" applyFont="1"/>
    <xf numFmtId="0" fontId="15" fillId="7" borderId="78" xfId="0" applyFont="1" applyFill="1" applyBorder="1"/>
    <xf numFmtId="0" fontId="15" fillId="7" borderId="76" xfId="0" applyFont="1" applyFill="1" applyBorder="1"/>
    <xf numFmtId="0" fontId="15" fillId="7" borderId="79" xfId="0" applyFont="1" applyFill="1" applyBorder="1"/>
    <xf numFmtId="0" fontId="27" fillId="4" borderId="46" xfId="0" applyFont="1" applyFill="1" applyBorder="1"/>
    <xf numFmtId="0" fontId="27" fillId="4" borderId="88" xfId="0" applyFont="1" applyFill="1" applyBorder="1"/>
    <xf numFmtId="0" fontId="17" fillId="8" borderId="8" xfId="0" applyFont="1" applyFill="1" applyBorder="1" applyAlignment="1">
      <alignment horizontal="left" vertical="top"/>
    </xf>
    <xf numFmtId="0" fontId="17" fillId="8" borderId="16" xfId="0" applyFont="1" applyFill="1" applyBorder="1" applyAlignment="1">
      <alignment horizontal="left" vertical="top"/>
    </xf>
    <xf numFmtId="0" fontId="17" fillId="8" borderId="6" xfId="0" applyFont="1" applyFill="1" applyBorder="1" applyAlignment="1">
      <alignment horizontal="left" vertical="top"/>
    </xf>
    <xf numFmtId="0" fontId="17" fillId="8" borderId="23" xfId="0" applyFont="1" applyFill="1" applyBorder="1" applyAlignment="1">
      <alignment horizontal="left" vertical="top"/>
    </xf>
    <xf numFmtId="0" fontId="17" fillId="8" borderId="20" xfId="0" applyFont="1" applyFill="1" applyBorder="1" applyAlignment="1">
      <alignment horizontal="left" vertical="top"/>
    </xf>
    <xf numFmtId="0" fontId="23" fillId="4" borderId="67" xfId="0" applyFont="1" applyFill="1" applyBorder="1" applyAlignment="1">
      <alignment horizontal="left" vertical="top" wrapText="1"/>
    </xf>
    <xf numFmtId="0" fontId="39" fillId="4" borderId="67" xfId="0" applyFont="1" applyFill="1" applyBorder="1" applyAlignment="1">
      <alignment horizontal="left" vertical="top" wrapText="1"/>
    </xf>
    <xf numFmtId="0" fontId="67" fillId="4" borderId="109" xfId="0" applyFont="1" applyFill="1" applyBorder="1" applyAlignment="1">
      <alignment horizontal="left" vertical="top" wrapText="1"/>
    </xf>
    <xf numFmtId="0" fontId="67" fillId="4" borderId="108" xfId="0" applyFont="1" applyFill="1" applyBorder="1" applyAlignment="1">
      <alignment horizontal="left" vertical="top" wrapText="1"/>
    </xf>
    <xf numFmtId="2" fontId="39" fillId="4" borderId="67" xfId="0" applyNumberFormat="1" applyFont="1" applyFill="1" applyBorder="1" applyAlignment="1">
      <alignment horizontal="left" vertical="top" wrapText="1"/>
    </xf>
    <xf numFmtId="0" fontId="67" fillId="4" borderId="108" xfId="0" applyFont="1" applyFill="1" applyBorder="1" applyAlignment="1">
      <alignment vertical="top" wrapText="1"/>
    </xf>
    <xf numFmtId="0" fontId="57" fillId="4" borderId="4" xfId="0" applyFont="1" applyFill="1" applyBorder="1" applyAlignment="1">
      <alignment horizontal="left" vertical="top" wrapText="1"/>
    </xf>
    <xf numFmtId="0" fontId="57" fillId="4" borderId="67" xfId="0" applyFont="1" applyFill="1" applyBorder="1" applyAlignment="1">
      <alignment horizontal="left" vertical="top" wrapText="1"/>
    </xf>
    <xf numFmtId="0" fontId="39" fillId="4" borderId="99" xfId="0" applyFont="1" applyFill="1" applyBorder="1" applyAlignment="1">
      <alignment horizontal="left" vertical="top" wrapText="1"/>
    </xf>
    <xf numFmtId="0" fontId="39" fillId="4" borderId="4" xfId="0" applyFont="1" applyFill="1" applyBorder="1" applyAlignment="1">
      <alignment vertical="top"/>
    </xf>
    <xf numFmtId="0" fontId="57" fillId="4" borderId="4" xfId="0" applyFont="1" applyFill="1" applyBorder="1" applyAlignment="1">
      <alignment vertical="top"/>
    </xf>
    <xf numFmtId="9" fontId="39" fillId="4" borderId="67" xfId="0" applyNumberFormat="1" applyFont="1" applyFill="1" applyBorder="1" applyAlignment="1">
      <alignment horizontal="left" vertical="top" wrapText="1"/>
    </xf>
    <xf numFmtId="9" fontId="57" fillId="4" borderId="67" xfId="0" applyNumberFormat="1" applyFont="1" applyFill="1" applyBorder="1" applyAlignment="1">
      <alignment horizontal="left" vertical="top" wrapText="1"/>
    </xf>
    <xf numFmtId="3" fontId="39" fillId="4" borderId="67" xfId="0" applyNumberFormat="1" applyFont="1" applyFill="1" applyBorder="1" applyAlignment="1">
      <alignment horizontal="left" vertical="top" wrapText="1"/>
    </xf>
    <xf numFmtId="0" fontId="39" fillId="4" borderId="95" xfId="0" applyFont="1" applyFill="1" applyBorder="1" applyAlignment="1">
      <alignment horizontal="left" vertical="top" wrapText="1"/>
    </xf>
    <xf numFmtId="9" fontId="57" fillId="4" borderId="95" xfId="0" applyNumberFormat="1" applyFont="1" applyFill="1" applyBorder="1" applyAlignment="1">
      <alignment horizontal="left" vertical="top" wrapText="1"/>
    </xf>
    <xf numFmtId="0" fontId="26" fillId="4" borderId="68" xfId="0" applyFont="1" applyFill="1" applyBorder="1" applyAlignment="1">
      <alignment horizontal="left" vertical="top" wrapText="1"/>
    </xf>
    <xf numFmtId="0" fontId="23" fillId="4" borderId="68" xfId="0" applyFont="1" applyFill="1" applyBorder="1" applyAlignment="1">
      <alignment horizontal="left" vertical="top" wrapText="1"/>
    </xf>
    <xf numFmtId="0" fontId="51" fillId="0" borderId="72" xfId="0" applyFont="1" applyBorder="1" applyAlignment="1">
      <alignment horizontal="left" vertical="center" wrapText="1" readingOrder="1"/>
    </xf>
    <xf numFmtId="0" fontId="0" fillId="0" borderId="72" xfId="0" applyBorder="1" applyAlignment="1">
      <alignment vertical="center"/>
    </xf>
    <xf numFmtId="2" fontId="6" fillId="0" borderId="67" xfId="0" applyNumberFormat="1" applyFont="1" applyBorder="1" applyAlignment="1">
      <alignment horizontal="left" vertical="top" wrapText="1"/>
    </xf>
    <xf numFmtId="9" fontId="6" fillId="0" borderId="3" xfId="0" applyNumberFormat="1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71" fontId="6" fillId="0" borderId="51" xfId="2" applyNumberFormat="1" applyFont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1" fontId="6" fillId="0" borderId="54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15" fillId="0" borderId="104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105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107" xfId="0" applyFont="1" applyBorder="1" applyAlignment="1">
      <alignment horizontal="center" vertical="top"/>
    </xf>
    <xf numFmtId="0" fontId="15" fillId="0" borderId="69" xfId="0" applyFont="1" applyBorder="1" applyAlignment="1">
      <alignment horizontal="center" vertical="top"/>
    </xf>
    <xf numFmtId="0" fontId="15" fillId="0" borderId="71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0" borderId="70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4" fillId="10" borderId="57" xfId="0" applyFont="1" applyFill="1" applyBorder="1" applyAlignment="1">
      <alignment horizontal="center" vertical="top"/>
    </xf>
    <xf numFmtId="0" fontId="24" fillId="10" borderId="58" xfId="0" applyFont="1" applyFill="1" applyBorder="1" applyAlignment="1">
      <alignment horizontal="center" vertical="top"/>
    </xf>
    <xf numFmtId="0" fontId="24" fillId="10" borderId="59" xfId="0" applyFont="1" applyFill="1" applyBorder="1" applyAlignment="1">
      <alignment horizontal="center" vertical="top"/>
    </xf>
    <xf numFmtId="0" fontId="15" fillId="10" borderId="4" xfId="0" applyFont="1" applyFill="1" applyBorder="1" applyAlignment="1">
      <alignment horizontal="center" vertical="top"/>
    </xf>
    <xf numFmtId="0" fontId="15" fillId="10" borderId="0" xfId="0" applyFont="1" applyFill="1" applyAlignment="1">
      <alignment horizontal="center" vertical="top"/>
    </xf>
    <xf numFmtId="0" fontId="15" fillId="10" borderId="5" xfId="0" applyFont="1" applyFill="1" applyBorder="1" applyAlignment="1">
      <alignment horizontal="center" vertical="top"/>
    </xf>
    <xf numFmtId="0" fontId="15" fillId="10" borderId="7" xfId="0" applyFont="1" applyFill="1" applyBorder="1" applyAlignment="1">
      <alignment horizontal="center" vertical="top"/>
    </xf>
    <xf numFmtId="0" fontId="15" fillId="10" borderId="3" xfId="0" applyFont="1" applyFill="1" applyBorder="1" applyAlignment="1">
      <alignment horizontal="center" vertical="top"/>
    </xf>
    <xf numFmtId="0" fontId="15" fillId="10" borderId="9" xfId="0" applyFont="1" applyFill="1" applyBorder="1" applyAlignment="1">
      <alignment horizontal="center" vertical="top"/>
    </xf>
    <xf numFmtId="0" fontId="24" fillId="10" borderId="97" xfId="0" applyFont="1" applyFill="1" applyBorder="1" applyAlignment="1">
      <alignment horizontal="center" vertical="top"/>
    </xf>
    <xf numFmtId="0" fontId="15" fillId="10" borderId="1" xfId="0" applyFont="1" applyFill="1" applyBorder="1" applyAlignment="1">
      <alignment horizontal="center" vertical="top"/>
    </xf>
    <xf numFmtId="0" fontId="24" fillId="10" borderId="46" xfId="0" applyFont="1" applyFill="1" applyBorder="1" applyAlignment="1">
      <alignment horizontal="center" vertical="top"/>
    </xf>
    <xf numFmtId="0" fontId="24" fillId="10" borderId="110" xfId="0" applyFont="1" applyFill="1" applyBorder="1" applyAlignment="1">
      <alignment horizontal="center" vertical="top"/>
    </xf>
    <xf numFmtId="0" fontId="24" fillId="10" borderId="98" xfId="0" applyFont="1" applyFill="1" applyBorder="1" applyAlignment="1">
      <alignment horizontal="center" vertical="top"/>
    </xf>
    <xf numFmtId="0" fontId="15" fillId="10" borderId="47" xfId="0" applyFont="1" applyFill="1" applyBorder="1" applyAlignment="1">
      <alignment horizontal="center" vertical="top"/>
    </xf>
    <xf numFmtId="0" fontId="15" fillId="10" borderId="64" xfId="0" applyFont="1" applyFill="1" applyBorder="1" applyAlignment="1">
      <alignment horizontal="center" vertical="top"/>
    </xf>
    <xf numFmtId="0" fontId="15" fillId="10" borderId="123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24" fillId="10" borderId="60" xfId="0" applyFont="1" applyFill="1" applyBorder="1" applyAlignment="1">
      <alignment horizontal="center" vertical="top"/>
    </xf>
    <xf numFmtId="0" fontId="25" fillId="10" borderId="46" xfId="0" applyFont="1" applyFill="1" applyBorder="1" applyAlignment="1">
      <alignment horizontal="center" vertical="top"/>
    </xf>
    <xf numFmtId="0" fontId="25" fillId="10" borderId="110" xfId="0" applyFont="1" applyFill="1" applyBorder="1" applyAlignment="1">
      <alignment horizontal="center" vertical="top"/>
    </xf>
    <xf numFmtId="0" fontId="25" fillId="10" borderId="98" xfId="0" applyFont="1" applyFill="1" applyBorder="1" applyAlignment="1">
      <alignment horizontal="center" vertical="top"/>
    </xf>
    <xf numFmtId="0" fontId="25" fillId="10" borderId="57" xfId="0" applyFont="1" applyFill="1" applyBorder="1" applyAlignment="1">
      <alignment horizontal="center" vertical="top"/>
    </xf>
    <xf numFmtId="0" fontId="25" fillId="10" borderId="58" xfId="0" applyFont="1" applyFill="1" applyBorder="1" applyAlignment="1">
      <alignment horizontal="center" vertical="top"/>
    </xf>
    <xf numFmtId="0" fontId="25" fillId="10" borderId="59" xfId="0" applyFont="1" applyFill="1" applyBorder="1" applyAlignment="1">
      <alignment horizontal="center" vertical="top"/>
    </xf>
    <xf numFmtId="0" fontId="14" fillId="10" borderId="14" xfId="0" applyFont="1" applyFill="1" applyBorder="1" applyAlignment="1">
      <alignment horizontal="center" vertical="top"/>
    </xf>
    <xf numFmtId="0" fontId="14" fillId="10" borderId="1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top"/>
    </xf>
    <xf numFmtId="0" fontId="14" fillId="10" borderId="2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9" fontId="6" fillId="0" borderId="3" xfId="0" applyNumberFormat="1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40" fillId="0" borderId="0" xfId="0" applyFont="1" applyAlignment="1">
      <alignment wrapText="1"/>
    </xf>
    <xf numFmtId="0" fontId="48" fillId="0" borderId="72" xfId="0" applyFont="1" applyBorder="1" applyAlignment="1">
      <alignment horizontal="left" wrapText="1" readingOrder="1"/>
    </xf>
    <xf numFmtId="0" fontId="50" fillId="14" borderId="72" xfId="0" applyFont="1" applyFill="1" applyBorder="1" applyAlignment="1">
      <alignment horizontal="center" wrapText="1" readingOrder="1"/>
    </xf>
    <xf numFmtId="0" fontId="50" fillId="15" borderId="72" xfId="0" applyFont="1" applyFill="1" applyBorder="1" applyAlignment="1">
      <alignment horizontal="center" wrapText="1" readingOrder="1"/>
    </xf>
    <xf numFmtId="0" fontId="6" fillId="17" borderId="4" xfId="0" applyFont="1" applyFill="1" applyBorder="1" applyAlignment="1">
      <alignment horizontal="center" vertical="top"/>
    </xf>
    <xf numFmtId="0" fontId="6" fillId="17" borderId="0" xfId="0" applyFont="1" applyFill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15" fillId="8" borderId="75" xfId="0" applyFont="1" applyFill="1" applyBorder="1" applyAlignment="1">
      <alignment horizontal="center" vertical="top"/>
    </xf>
    <xf numFmtId="0" fontId="15" fillId="8" borderId="76" xfId="0" applyFont="1" applyFill="1" applyBorder="1" applyAlignment="1">
      <alignment horizontal="center" vertical="top"/>
    </xf>
    <xf numFmtId="0" fontId="15" fillId="8" borderId="77" xfId="0" applyFont="1" applyFill="1" applyBorder="1" applyAlignment="1">
      <alignment horizontal="center" vertical="top"/>
    </xf>
    <xf numFmtId="0" fontId="15" fillId="8" borderId="78" xfId="0" applyFont="1" applyFill="1" applyBorder="1" applyAlignment="1">
      <alignment horizontal="center" vertical="top"/>
    </xf>
    <xf numFmtId="0" fontId="15" fillId="8" borderId="79" xfId="0" applyFont="1" applyFill="1" applyBorder="1" applyAlignment="1">
      <alignment horizontal="center" vertical="top"/>
    </xf>
    <xf numFmtId="0" fontId="15" fillId="0" borderId="104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105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6" fillId="17" borderId="4" xfId="0" applyFont="1" applyFill="1" applyBorder="1" applyAlignment="1">
      <alignment horizontal="center" vertical="top" wrapText="1"/>
    </xf>
    <xf numFmtId="0" fontId="6" fillId="17" borderId="0" xfId="0" applyFont="1" applyFill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center" vertical="top"/>
    </xf>
    <xf numFmtId="0" fontId="14" fillId="10" borderId="0" xfId="0" applyFont="1" applyFill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15" fillId="8" borderId="80" xfId="0" applyFont="1" applyFill="1" applyBorder="1" applyAlignment="1">
      <alignment horizontal="center" vertical="top"/>
    </xf>
    <xf numFmtId="0" fontId="15" fillId="8" borderId="81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 wrapText="1"/>
    </xf>
    <xf numFmtId="0" fontId="15" fillId="10" borderId="4" xfId="0" applyFont="1" applyFill="1" applyBorder="1" applyAlignment="1">
      <alignment horizontal="center" vertical="top"/>
    </xf>
    <xf numFmtId="0" fontId="15" fillId="10" borderId="0" xfId="0" applyFont="1" applyFill="1" applyAlignment="1">
      <alignment horizontal="center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2" xfId="0" applyFont="1" applyFill="1" applyBorder="1" applyAlignment="1">
      <alignment horizontal="left" vertical="top"/>
    </xf>
    <xf numFmtId="0" fontId="15" fillId="10" borderId="1" xfId="0" applyFont="1" applyFill="1" applyBorder="1" applyAlignment="1">
      <alignment horizontal="center" vertical="top"/>
    </xf>
    <xf numFmtId="0" fontId="15" fillId="8" borderId="82" xfId="0" applyFont="1" applyFill="1" applyBorder="1" applyAlignment="1">
      <alignment horizontal="center" vertical="top"/>
    </xf>
    <xf numFmtId="0" fontId="6" fillId="6" borderId="74" xfId="0" applyFont="1" applyFill="1" applyBorder="1" applyAlignment="1">
      <alignment horizontal="center" vertical="top"/>
    </xf>
    <xf numFmtId="0" fontId="6" fillId="6" borderId="33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63" fillId="6" borderId="4" xfId="0" applyFont="1" applyFill="1" applyBorder="1" applyAlignment="1">
      <alignment horizontal="center" vertical="top"/>
    </xf>
    <xf numFmtId="0" fontId="63" fillId="6" borderId="0" xfId="0" applyFont="1" applyFill="1" applyAlignment="1">
      <alignment horizontal="center" vertical="top"/>
    </xf>
    <xf numFmtId="0" fontId="63" fillId="6" borderId="5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0" fontId="15" fillId="8" borderId="80" xfId="0" applyFont="1" applyFill="1" applyBorder="1" applyAlignment="1">
      <alignment horizontal="center"/>
    </xf>
    <xf numFmtId="0" fontId="15" fillId="8" borderId="81" xfId="0" applyFont="1" applyFill="1" applyBorder="1" applyAlignment="1">
      <alignment horizontal="center"/>
    </xf>
    <xf numFmtId="0" fontId="15" fillId="8" borderId="82" xfId="0" applyFont="1" applyFill="1" applyBorder="1" applyAlignment="1">
      <alignment horizontal="center"/>
    </xf>
    <xf numFmtId="0" fontId="17" fillId="8" borderId="72" xfId="0" applyFont="1" applyFill="1" applyBorder="1" applyAlignment="1">
      <alignment horizontal="center" vertical="top"/>
    </xf>
    <xf numFmtId="0" fontId="17" fillId="8" borderId="112" xfId="0" applyFont="1" applyFill="1" applyBorder="1" applyAlignment="1">
      <alignment horizontal="center" vertical="top"/>
    </xf>
    <xf numFmtId="0" fontId="14" fillId="10" borderId="2" xfId="0" applyFont="1" applyFill="1" applyBorder="1" applyAlignment="1">
      <alignment horizontal="center" vertical="top"/>
    </xf>
    <xf numFmtId="0" fontId="17" fillId="8" borderId="17" xfId="0" applyFont="1" applyFill="1" applyBorder="1" applyAlignment="1">
      <alignment horizontal="center" vertical="top"/>
    </xf>
    <xf numFmtId="0" fontId="17" fillId="8" borderId="18" xfId="0" applyFont="1" applyFill="1" applyBorder="1" applyAlignment="1">
      <alignment horizontal="center" vertical="top"/>
    </xf>
    <xf numFmtId="0" fontId="17" fillId="8" borderId="19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14" fillId="10" borderId="14" xfId="0" applyFont="1" applyFill="1" applyBorder="1" applyAlignment="1">
      <alignment horizontal="center" vertical="top"/>
    </xf>
    <xf numFmtId="0" fontId="14" fillId="10" borderId="11" xfId="0" applyFont="1" applyFill="1" applyBorder="1" applyAlignment="1">
      <alignment horizontal="center" vertical="top"/>
    </xf>
    <xf numFmtId="0" fontId="17" fillId="10" borderId="69" xfId="0" applyFont="1" applyFill="1" applyBorder="1" applyAlignment="1">
      <alignment horizontal="center" vertical="top"/>
    </xf>
    <xf numFmtId="0" fontId="17" fillId="10" borderId="70" xfId="0" applyFont="1" applyFill="1" applyBorder="1" applyAlignment="1">
      <alignment horizontal="center" vertical="top"/>
    </xf>
    <xf numFmtId="0" fontId="17" fillId="10" borderId="107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10" borderId="4" xfId="0" applyFont="1" applyFill="1" applyBorder="1" applyAlignment="1">
      <alignment horizontal="center" vertical="top"/>
    </xf>
    <xf numFmtId="0" fontId="6" fillId="10" borderId="0" xfId="0" applyFont="1" applyFill="1" applyAlignment="1">
      <alignment horizontal="center" vertical="top"/>
    </xf>
    <xf numFmtId="0" fontId="6" fillId="10" borderId="5" xfId="0" applyFont="1" applyFill="1" applyBorder="1" applyAlignment="1">
      <alignment horizontal="center" vertical="top"/>
    </xf>
    <xf numFmtId="0" fontId="63" fillId="10" borderId="4" xfId="0" applyFont="1" applyFill="1" applyBorder="1" applyAlignment="1">
      <alignment horizontal="center" vertical="top"/>
    </xf>
    <xf numFmtId="0" fontId="63" fillId="10" borderId="0" xfId="0" applyFont="1" applyFill="1" applyAlignment="1">
      <alignment horizontal="center" vertical="top"/>
    </xf>
    <xf numFmtId="0" fontId="63" fillId="10" borderId="5" xfId="0" applyFont="1" applyFill="1" applyBorder="1" applyAlignment="1">
      <alignment horizontal="center" vertical="top"/>
    </xf>
    <xf numFmtId="0" fontId="15" fillId="10" borderId="2" xfId="0" applyFont="1" applyFill="1" applyBorder="1" applyAlignment="1">
      <alignment horizontal="center" vertical="top"/>
    </xf>
    <xf numFmtId="0" fontId="14" fillId="10" borderId="12" xfId="0" applyFont="1" applyFill="1" applyBorder="1" applyAlignment="1">
      <alignment horizontal="center" vertical="top"/>
    </xf>
    <xf numFmtId="0" fontId="14" fillId="10" borderId="13" xfId="0" applyFont="1" applyFill="1" applyBorder="1" applyAlignment="1">
      <alignment horizontal="center" vertical="top"/>
    </xf>
    <xf numFmtId="0" fontId="17" fillId="10" borderId="2" xfId="0" applyFont="1" applyFill="1" applyBorder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17" fillId="10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5" fillId="8" borderId="81" xfId="0" applyFont="1" applyFill="1" applyBorder="1" applyAlignment="1">
      <alignment horizontal="center" vertical="center"/>
    </xf>
    <xf numFmtId="0" fontId="15" fillId="8" borderId="8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33" fillId="0" borderId="69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33" fillId="0" borderId="11" xfId="0" applyFont="1" applyBorder="1" applyAlignment="1">
      <alignment horizontal="center" vertical="center" textRotation="90" wrapText="1"/>
    </xf>
    <xf numFmtId="9" fontId="13" fillId="10" borderId="55" xfId="0" applyNumberFormat="1" applyFont="1" applyFill="1" applyBorder="1" applyAlignment="1">
      <alignment horizontal="center"/>
    </xf>
    <xf numFmtId="9" fontId="13" fillId="10" borderId="45" xfId="0" applyNumberFormat="1" applyFont="1" applyFill="1" applyBorder="1" applyAlignment="1">
      <alignment horizontal="center"/>
    </xf>
    <xf numFmtId="9" fontId="13" fillId="10" borderId="56" xfId="0" applyNumberFormat="1" applyFont="1" applyFill="1" applyBorder="1" applyAlignment="1">
      <alignment horizontal="center"/>
    </xf>
    <xf numFmtId="9" fontId="13" fillId="11" borderId="55" xfId="0" applyNumberFormat="1" applyFont="1" applyFill="1" applyBorder="1" applyAlignment="1">
      <alignment horizontal="center"/>
    </xf>
    <xf numFmtId="9" fontId="13" fillId="11" borderId="45" xfId="0" applyNumberFormat="1" applyFont="1" applyFill="1" applyBorder="1" applyAlignment="1">
      <alignment horizontal="center"/>
    </xf>
    <xf numFmtId="9" fontId="13" fillId="11" borderId="5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4" fillId="0" borderId="84" xfId="0" applyFont="1" applyBorder="1" applyAlignment="1">
      <alignment vertical="center" readingOrder="1"/>
    </xf>
    <xf numFmtId="0" fontId="64" fillId="0" borderId="83" xfId="0" applyFont="1" applyBorder="1" applyAlignment="1">
      <alignment vertical="center" wrapText="1" readingOrder="1"/>
    </xf>
    <xf numFmtId="0" fontId="64" fillId="0" borderId="72" xfId="0" applyFont="1" applyBorder="1" applyAlignment="1">
      <alignment horizontal="left" vertical="center" wrapText="1" readingOrder="1"/>
    </xf>
    <xf numFmtId="0" fontId="15" fillId="0" borderId="7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64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13" fillId="19" borderId="72" xfId="1" applyFont="1" applyBorder="1" applyAlignment="1">
      <alignment horizontal="left" vertical="center" wrapText="1" readingOrder="1"/>
    </xf>
    <xf numFmtId="0" fontId="34" fillId="18" borderId="72" xfId="0" applyFont="1" applyFill="1" applyBorder="1" applyAlignment="1">
      <alignment horizontal="left" vertical="center" wrapText="1" readingOrder="1"/>
    </xf>
    <xf numFmtId="0" fontId="34" fillId="16" borderId="72" xfId="0" applyFont="1" applyFill="1" applyBorder="1" applyAlignment="1">
      <alignment horizontal="left" vertical="center" wrapText="1" readingOrder="1"/>
    </xf>
    <xf numFmtId="0" fontId="34" fillId="6" borderId="72" xfId="0" applyFont="1" applyFill="1" applyBorder="1" applyAlignment="1">
      <alignment horizontal="left" vertical="center" wrapText="1" readingOrder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5" fillId="7" borderId="0" xfId="0" applyFont="1" applyFill="1" applyAlignment="1">
      <alignment vertical="top"/>
    </xf>
    <xf numFmtId="0" fontId="27" fillId="10" borderId="88" xfId="0" applyFont="1" applyFill="1" applyBorder="1" applyAlignment="1">
      <alignment horizontal="left" vertical="top" wrapText="1"/>
    </xf>
    <xf numFmtId="0" fontId="27" fillId="10" borderId="98" xfId="0" applyFont="1" applyFill="1" applyBorder="1" applyAlignment="1">
      <alignment horizontal="left" vertical="top" wrapText="1"/>
    </xf>
    <xf numFmtId="0" fontId="15" fillId="10" borderId="96" xfId="0" applyFont="1" applyFill="1" applyBorder="1" applyAlignment="1">
      <alignment horizontal="left" vertical="top"/>
    </xf>
    <xf numFmtId="0" fontId="64" fillId="10" borderId="93" xfId="0" applyFont="1" applyFill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14" fillId="10" borderId="66" xfId="0" applyFont="1" applyFill="1" applyBorder="1" applyAlignment="1">
      <alignment horizontal="left" vertical="top" wrapText="1"/>
    </xf>
    <xf numFmtId="0" fontId="6" fillId="0" borderId="62" xfId="0" applyFont="1" applyBorder="1" applyAlignment="1">
      <alignment vertical="top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/>
    </xf>
    <xf numFmtId="0" fontId="15" fillId="10" borderId="2" xfId="0" applyFont="1" applyFill="1" applyBorder="1" applyAlignment="1">
      <alignment horizontal="left" vertical="top"/>
    </xf>
    <xf numFmtId="0" fontId="6" fillId="6" borderId="23" xfId="0" applyFont="1" applyFill="1" applyBorder="1" applyAlignment="1">
      <alignment horizontal="left" vertical="top" wrapText="1"/>
    </xf>
    <xf numFmtId="0" fontId="6" fillId="6" borderId="33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74" xfId="0" applyFont="1" applyFill="1" applyBorder="1" applyAlignment="1">
      <alignment horizontal="left" vertical="top" wrapText="1"/>
    </xf>
  </cellXfs>
  <cellStyles count="3">
    <cellStyle name="Comma" xfId="2" builtinId="3"/>
    <cellStyle name="Good" xfId="1" builtinId="26"/>
    <cellStyle name="Normal" xfId="0" builtinId="0"/>
  </cellStyles>
  <dxfs count="180"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051CZ07LargeOfficeWWR60Table.html#toc" connectionId="2" xr16:uid="{00000000-0016-0000-09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049CZ07LargeOfficeBaseTable" connectionId="3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M140"/>
  <sheetViews>
    <sheetView zoomScale="70" zoomScaleNormal="70" workbookViewId="0">
      <pane xSplit="2" ySplit="3" topLeftCell="CT31" activePane="bottomRight" state="frozen"/>
      <selection pane="topRight" activeCell="C1" sqref="C1"/>
      <selection pane="bottomLeft" activeCell="A4" sqref="A4"/>
      <selection pane="bottomRight" activeCell="DA7" sqref="DA7:DA40"/>
    </sheetView>
  </sheetViews>
  <sheetFormatPr defaultRowHeight="14.4" x14ac:dyDescent="0.3"/>
  <cols>
    <col min="1" max="1" width="4.5546875" customWidth="1"/>
    <col min="2" max="2" width="52.6640625" style="14" customWidth="1"/>
    <col min="3" max="3" width="22.88671875" style="15" customWidth="1"/>
    <col min="4" max="14" width="20.6640625" style="15" customWidth="1"/>
    <col min="15" max="17" width="13.6640625" style="16" customWidth="1"/>
    <col min="18" max="18" width="13.6640625" style="15" customWidth="1"/>
    <col min="19" max="21" width="13.6640625" style="16" customWidth="1"/>
    <col min="22" max="22" width="13.6640625" style="15" customWidth="1"/>
    <col min="23" max="25" width="13.6640625" style="16" customWidth="1"/>
    <col min="26" max="26" width="13.6640625" style="15" customWidth="1"/>
    <col min="27" max="37" width="13.6640625" style="16" customWidth="1"/>
    <col min="38" max="38" width="13.6640625" style="15" customWidth="1"/>
    <col min="39" max="41" width="13.6640625" style="16" customWidth="1"/>
    <col min="42" max="42" width="13.6640625" style="15" customWidth="1"/>
    <col min="43" max="49" width="13.6640625" style="16" customWidth="1"/>
    <col min="50" max="50" width="7" style="16" customWidth="1"/>
    <col min="51" max="57" width="13.6640625" style="16" customWidth="1"/>
    <col min="58" max="58" width="13.6640625" style="15" customWidth="1"/>
    <col min="59" max="60" width="16.33203125" style="16" customWidth="1"/>
    <col min="61" max="61" width="16.33203125" style="15" customWidth="1"/>
    <col min="62" max="63" width="16.33203125" style="16" customWidth="1"/>
    <col min="64" max="65" width="16.33203125" style="15" customWidth="1"/>
    <col min="66" max="66" width="16.33203125" style="16" customWidth="1"/>
    <col min="67" max="68" width="16.33203125" style="15" customWidth="1"/>
    <col min="69" max="69" width="16.33203125" style="16" customWidth="1"/>
    <col min="70" max="70" width="16.33203125" style="15" customWidth="1"/>
    <col min="71" max="76" width="13.6640625" style="16" customWidth="1"/>
    <col min="77" max="77" width="13.6640625" style="15" customWidth="1"/>
    <col min="78" max="83" width="13.6640625" style="16" customWidth="1"/>
    <col min="84" max="84" width="13.6640625" style="15" customWidth="1"/>
    <col min="85" max="90" width="13.6640625" style="16" customWidth="1"/>
    <col min="91" max="91" width="13.6640625" style="15" customWidth="1"/>
    <col min="92" max="92" width="32.6640625" style="15" customWidth="1"/>
    <col min="93" max="93" width="32.6640625" style="16" customWidth="1"/>
    <col min="94" max="97" width="32.6640625" style="15" customWidth="1"/>
    <col min="98" max="100" width="16.33203125" style="15" customWidth="1"/>
    <col min="101" max="102" width="29.109375" style="16" customWidth="1"/>
    <col min="103" max="103" width="29.109375" style="15" customWidth="1"/>
    <col min="104" max="104" width="26.88671875" style="16" customWidth="1"/>
    <col min="105" max="105" width="22.6640625" style="16" customWidth="1"/>
    <col min="106" max="106" width="20.88671875" style="15" customWidth="1"/>
    <col min="107" max="107" width="23.6640625" style="15" customWidth="1"/>
    <col min="108" max="108" width="26.88671875" style="15" customWidth="1"/>
    <col min="109" max="109" width="16.33203125" style="15" customWidth="1"/>
    <col min="110" max="110" width="18.6640625" style="15" customWidth="1"/>
    <col min="111" max="111" width="18.6640625" style="16" customWidth="1"/>
    <col min="112" max="112" width="17.6640625" style="17" customWidth="1"/>
    <col min="113" max="113" width="14.6640625" style="16" customWidth="1"/>
    <col min="114" max="114" width="14.6640625" style="15" customWidth="1"/>
    <col min="115" max="115" width="14.6640625" style="16" customWidth="1"/>
    <col min="116" max="116" width="14.6640625" style="15" customWidth="1"/>
    <col min="117" max="119" width="14.6640625" style="16" customWidth="1"/>
    <col min="120" max="120" width="14.6640625" style="15" customWidth="1"/>
    <col min="121" max="121" width="18.33203125" style="16" customWidth="1"/>
    <col min="122" max="122" width="16.33203125" style="15" customWidth="1"/>
    <col min="123" max="123" width="18.6640625" style="16" customWidth="1"/>
    <col min="124" max="124" width="16.33203125" style="15" customWidth="1"/>
    <col min="125" max="127" width="16.33203125" style="16" customWidth="1"/>
    <col min="128" max="128" width="16.33203125" style="15" customWidth="1"/>
    <col min="129" max="129" width="19.88671875" style="16" customWidth="1"/>
    <col min="130" max="130" width="19.5546875" style="16" customWidth="1"/>
    <col min="131" max="131" width="16.33203125" style="16" customWidth="1"/>
    <col min="132" max="132" width="16.33203125" style="15" customWidth="1"/>
    <col min="133" max="133" width="23.33203125" style="16" customWidth="1"/>
    <col min="134" max="134" width="22.88671875" style="16" customWidth="1"/>
    <col min="135" max="135" width="16.33203125" style="16" customWidth="1"/>
    <col min="136" max="136" width="16.33203125" style="15" customWidth="1"/>
    <col min="137" max="137" width="21.109375" style="16" customWidth="1"/>
    <col min="138" max="139" width="16.33203125" style="16" customWidth="1"/>
    <col min="140" max="140" width="16.33203125" style="15" customWidth="1"/>
    <col min="141" max="169" width="9.109375" style="18"/>
  </cols>
  <sheetData>
    <row r="2" spans="1:140" s="2" customFormat="1" x14ac:dyDescent="0.3">
      <c r="B2" s="19"/>
      <c r="C2" s="870" t="s">
        <v>22</v>
      </c>
      <c r="D2" s="871"/>
      <c r="E2" s="911"/>
      <c r="F2" s="870" t="s">
        <v>23</v>
      </c>
      <c r="G2" s="871"/>
      <c r="H2" s="872"/>
      <c r="I2" s="875" t="s">
        <v>30</v>
      </c>
      <c r="J2" s="871"/>
      <c r="K2" s="872"/>
      <c r="L2" s="870" t="s">
        <v>31</v>
      </c>
      <c r="M2" s="871"/>
      <c r="N2" s="872"/>
      <c r="O2" s="870" t="s">
        <v>32</v>
      </c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2"/>
      <c r="AA2" s="912" t="s">
        <v>579</v>
      </c>
      <c r="AB2" s="913"/>
      <c r="AC2" s="913"/>
      <c r="AD2" s="913"/>
      <c r="AE2" s="913"/>
      <c r="AF2" s="913"/>
      <c r="AG2" s="913"/>
      <c r="AH2" s="913"/>
      <c r="AI2" s="913"/>
      <c r="AJ2" s="913"/>
      <c r="AK2" s="913"/>
      <c r="AL2" s="913"/>
      <c r="AM2" s="871" t="s">
        <v>33</v>
      </c>
      <c r="AN2" s="871"/>
      <c r="AO2" s="871"/>
      <c r="AP2" s="871"/>
      <c r="AQ2" s="871"/>
      <c r="AR2" s="871"/>
      <c r="AS2" s="871"/>
      <c r="AT2" s="871"/>
      <c r="AU2" s="871"/>
      <c r="AV2" s="871"/>
      <c r="AW2" s="871"/>
      <c r="AX2" s="871"/>
      <c r="AY2" s="871"/>
      <c r="AZ2" s="871"/>
      <c r="BA2" s="871"/>
      <c r="BB2" s="871"/>
      <c r="BC2" s="871"/>
      <c r="BD2" s="871"/>
      <c r="BE2" s="871"/>
      <c r="BF2" s="871"/>
      <c r="BG2" s="871" t="s">
        <v>34</v>
      </c>
      <c r="BH2" s="871"/>
      <c r="BI2" s="871"/>
      <c r="BJ2" s="871" t="s">
        <v>314</v>
      </c>
      <c r="BK2" s="871"/>
      <c r="BL2" s="871"/>
      <c r="BM2" s="871" t="s">
        <v>316</v>
      </c>
      <c r="BN2" s="871"/>
      <c r="BO2" s="871"/>
      <c r="BP2" s="871" t="s">
        <v>35</v>
      </c>
      <c r="BQ2" s="871"/>
      <c r="BR2" s="871"/>
      <c r="BS2" s="50"/>
      <c r="BT2" s="50"/>
      <c r="BU2" s="50"/>
      <c r="BV2" s="50"/>
      <c r="BW2" s="50"/>
      <c r="BX2" s="50"/>
      <c r="BY2" s="50"/>
      <c r="BZ2" s="871" t="s">
        <v>36</v>
      </c>
      <c r="CA2" s="871"/>
      <c r="CB2" s="871"/>
      <c r="CC2" s="871"/>
      <c r="CD2" s="871"/>
      <c r="CE2" s="871"/>
      <c r="CF2" s="871"/>
      <c r="CG2" s="871"/>
      <c r="CH2" s="871"/>
      <c r="CI2" s="871"/>
      <c r="CJ2" s="871"/>
      <c r="CK2" s="871"/>
      <c r="CL2" s="871"/>
      <c r="CM2" s="871"/>
      <c r="CN2" s="871" t="s">
        <v>37</v>
      </c>
      <c r="CO2" s="871"/>
      <c r="CP2" s="871"/>
      <c r="CQ2" s="871" t="s">
        <v>38</v>
      </c>
      <c r="CR2" s="871"/>
      <c r="CS2" s="911"/>
      <c r="CT2" s="870" t="s">
        <v>355</v>
      </c>
      <c r="CU2" s="871"/>
      <c r="CV2" s="872"/>
      <c r="CW2" s="875" t="s">
        <v>39</v>
      </c>
      <c r="CX2" s="871"/>
      <c r="CY2" s="871"/>
      <c r="CZ2" s="871" t="s">
        <v>60</v>
      </c>
      <c r="DA2" s="871"/>
      <c r="DB2" s="871"/>
      <c r="DC2" s="871" t="s">
        <v>61</v>
      </c>
      <c r="DD2" s="871"/>
      <c r="DE2" s="911"/>
      <c r="DF2" s="870" t="s">
        <v>62</v>
      </c>
      <c r="DG2" s="871"/>
      <c r="DH2" s="872"/>
      <c r="DI2" s="875" t="s">
        <v>381</v>
      </c>
      <c r="DJ2" s="871"/>
      <c r="DK2" s="871"/>
      <c r="DL2" s="871"/>
      <c r="DM2" s="871"/>
      <c r="DN2" s="871"/>
      <c r="DO2" s="871"/>
      <c r="DP2" s="871"/>
      <c r="DQ2" s="871" t="s">
        <v>382</v>
      </c>
      <c r="DR2" s="871"/>
      <c r="DS2" s="871"/>
      <c r="DT2" s="871"/>
      <c r="DU2" s="871"/>
      <c r="DV2" s="871"/>
      <c r="DW2" s="871"/>
      <c r="DX2" s="871"/>
      <c r="DY2" s="871" t="s">
        <v>380</v>
      </c>
      <c r="DZ2" s="871"/>
      <c r="EA2" s="871"/>
      <c r="EB2" s="871"/>
      <c r="EC2" s="871" t="s">
        <v>379</v>
      </c>
      <c r="ED2" s="871"/>
      <c r="EE2" s="871"/>
      <c r="EF2" s="871"/>
      <c r="EG2" s="871" t="s">
        <v>383</v>
      </c>
      <c r="EH2" s="871"/>
      <c r="EI2" s="871"/>
      <c r="EJ2" s="872"/>
    </row>
    <row r="3" spans="1:140" s="8" customFormat="1" x14ac:dyDescent="0.3">
      <c r="B3" s="21"/>
      <c r="C3" s="51" t="s">
        <v>305</v>
      </c>
      <c r="D3" s="52" t="s">
        <v>14</v>
      </c>
      <c r="E3" s="77" t="s">
        <v>15</v>
      </c>
      <c r="F3" s="51" t="s">
        <v>305</v>
      </c>
      <c r="G3" s="52" t="s">
        <v>14</v>
      </c>
      <c r="H3" s="78" t="s">
        <v>15</v>
      </c>
      <c r="I3" s="88" t="s">
        <v>305</v>
      </c>
      <c r="J3" s="52" t="s">
        <v>14</v>
      </c>
      <c r="K3" s="78" t="s">
        <v>15</v>
      </c>
      <c r="L3" s="51" t="s">
        <v>305</v>
      </c>
      <c r="M3" s="52" t="s">
        <v>14</v>
      </c>
      <c r="N3" s="78" t="s">
        <v>15</v>
      </c>
      <c r="O3" s="897" t="s">
        <v>305</v>
      </c>
      <c r="P3" s="898"/>
      <c r="Q3" s="898"/>
      <c r="R3" s="898"/>
      <c r="S3" s="898" t="s">
        <v>14</v>
      </c>
      <c r="T3" s="898"/>
      <c r="U3" s="898"/>
      <c r="V3" s="898"/>
      <c r="W3" s="898" t="s">
        <v>15</v>
      </c>
      <c r="X3" s="898"/>
      <c r="Y3" s="898"/>
      <c r="Z3" s="899"/>
      <c r="AA3" s="914" t="s">
        <v>305</v>
      </c>
      <c r="AB3" s="903"/>
      <c r="AC3" s="903"/>
      <c r="AD3" s="903"/>
      <c r="AE3" s="903" t="s">
        <v>14</v>
      </c>
      <c r="AF3" s="903"/>
      <c r="AG3" s="903"/>
      <c r="AH3" s="903"/>
      <c r="AI3" s="915" t="s">
        <v>15</v>
      </c>
      <c r="AJ3" s="915"/>
      <c r="AK3" s="915"/>
      <c r="AL3" s="915"/>
      <c r="AM3" s="915" t="s">
        <v>305</v>
      </c>
      <c r="AN3" s="915"/>
      <c r="AO3" s="915"/>
      <c r="AP3" s="915"/>
      <c r="AQ3" s="915" t="s">
        <v>14</v>
      </c>
      <c r="AR3" s="915"/>
      <c r="AS3" s="915"/>
      <c r="AT3" s="915"/>
      <c r="AU3" s="915" t="s">
        <v>158</v>
      </c>
      <c r="AV3" s="915"/>
      <c r="AW3" s="915"/>
      <c r="AX3" s="915"/>
      <c r="AY3" s="915"/>
      <c r="AZ3" s="915"/>
      <c r="BA3" s="915"/>
      <c r="BB3" s="915"/>
      <c r="BC3" s="915"/>
      <c r="BD3" s="915"/>
      <c r="BE3" s="915"/>
      <c r="BF3" s="915"/>
      <c r="BG3" s="52" t="s">
        <v>305</v>
      </c>
      <c r="BH3" s="52" t="s">
        <v>14</v>
      </c>
      <c r="BI3" s="52" t="s">
        <v>15</v>
      </c>
      <c r="BJ3" s="52" t="s">
        <v>305</v>
      </c>
      <c r="BK3" s="52" t="s">
        <v>14</v>
      </c>
      <c r="BL3" s="52" t="s">
        <v>15</v>
      </c>
      <c r="BM3" s="52" t="s">
        <v>305</v>
      </c>
      <c r="BN3" s="52" t="s">
        <v>14</v>
      </c>
      <c r="BO3" s="52" t="s">
        <v>15</v>
      </c>
      <c r="BP3" s="52" t="s">
        <v>305</v>
      </c>
      <c r="BQ3" s="52" t="s">
        <v>14</v>
      </c>
      <c r="BR3" s="52" t="s">
        <v>15</v>
      </c>
      <c r="BS3" s="915" t="s">
        <v>305</v>
      </c>
      <c r="BT3" s="915"/>
      <c r="BU3" s="915"/>
      <c r="BV3" s="915"/>
      <c r="BW3" s="915"/>
      <c r="BX3" s="915"/>
      <c r="BY3" s="915"/>
      <c r="BZ3" s="915" t="s">
        <v>14</v>
      </c>
      <c r="CA3" s="915"/>
      <c r="CB3" s="915"/>
      <c r="CC3" s="915"/>
      <c r="CD3" s="915"/>
      <c r="CE3" s="915"/>
      <c r="CF3" s="915"/>
      <c r="CG3" s="915" t="s">
        <v>158</v>
      </c>
      <c r="CH3" s="915"/>
      <c r="CI3" s="915"/>
      <c r="CJ3" s="915"/>
      <c r="CK3" s="915"/>
      <c r="CL3" s="915"/>
      <c r="CM3" s="915"/>
      <c r="CN3" s="52" t="s">
        <v>305</v>
      </c>
      <c r="CO3" s="52" t="s">
        <v>14</v>
      </c>
      <c r="CP3" s="52" t="s">
        <v>15</v>
      </c>
      <c r="CQ3" s="53" t="s">
        <v>305</v>
      </c>
      <c r="CR3" s="53" t="s">
        <v>14</v>
      </c>
      <c r="CS3" s="86" t="s">
        <v>15</v>
      </c>
      <c r="CT3" s="51" t="s">
        <v>305</v>
      </c>
      <c r="CU3" s="52" t="s">
        <v>14</v>
      </c>
      <c r="CV3" s="78" t="s">
        <v>15</v>
      </c>
      <c r="CW3" s="88" t="s">
        <v>305</v>
      </c>
      <c r="CX3" s="52" t="s">
        <v>14</v>
      </c>
      <c r="CY3" s="52" t="s">
        <v>15</v>
      </c>
      <c r="CZ3" s="52" t="s">
        <v>305</v>
      </c>
      <c r="DA3" s="52" t="s">
        <v>14</v>
      </c>
      <c r="DB3" s="52" t="s">
        <v>15</v>
      </c>
      <c r="DC3" s="52" t="s">
        <v>305</v>
      </c>
      <c r="DD3" s="52" t="s">
        <v>14</v>
      </c>
      <c r="DE3" s="77" t="s">
        <v>15</v>
      </c>
      <c r="DF3" s="51" t="s">
        <v>305</v>
      </c>
      <c r="DG3" s="52" t="s">
        <v>14</v>
      </c>
      <c r="DH3" s="54" t="s">
        <v>15</v>
      </c>
      <c r="DI3" s="931" t="s">
        <v>305</v>
      </c>
      <c r="DJ3" s="915"/>
      <c r="DK3" s="915" t="s">
        <v>14</v>
      </c>
      <c r="DL3" s="915"/>
      <c r="DM3" s="915" t="s">
        <v>15</v>
      </c>
      <c r="DN3" s="915"/>
      <c r="DO3" s="915"/>
      <c r="DP3" s="915"/>
      <c r="DQ3" s="915" t="s">
        <v>305</v>
      </c>
      <c r="DR3" s="915"/>
      <c r="DS3" s="915" t="s">
        <v>14</v>
      </c>
      <c r="DT3" s="915"/>
      <c r="DU3" s="915" t="s">
        <v>15</v>
      </c>
      <c r="DV3" s="915"/>
      <c r="DW3" s="915"/>
      <c r="DX3" s="915"/>
      <c r="DY3" s="52" t="s">
        <v>305</v>
      </c>
      <c r="DZ3" s="52" t="s">
        <v>14</v>
      </c>
      <c r="EA3" s="915" t="s">
        <v>15</v>
      </c>
      <c r="EB3" s="915"/>
      <c r="EC3" s="52" t="s">
        <v>305</v>
      </c>
      <c r="ED3" s="52" t="s">
        <v>14</v>
      </c>
      <c r="EE3" s="915" t="s">
        <v>15</v>
      </c>
      <c r="EF3" s="915"/>
      <c r="EG3" s="52" t="s">
        <v>305</v>
      </c>
      <c r="EH3" s="52" t="s">
        <v>14</v>
      </c>
      <c r="EI3" s="915" t="s">
        <v>15</v>
      </c>
      <c r="EJ3" s="926"/>
    </row>
    <row r="4" spans="1:140" ht="29.25" customHeight="1" x14ac:dyDescent="0.3">
      <c r="A4" t="s">
        <v>18</v>
      </c>
      <c r="B4" s="11"/>
      <c r="C4" s="904" t="s">
        <v>19</v>
      </c>
      <c r="D4" s="905"/>
      <c r="E4" s="908"/>
      <c r="F4" s="904" t="s">
        <v>19</v>
      </c>
      <c r="G4" s="905"/>
      <c r="H4" s="906" t="s">
        <v>19</v>
      </c>
      <c r="I4" s="907" t="s">
        <v>28</v>
      </c>
      <c r="J4" s="905"/>
      <c r="K4" s="906" t="s">
        <v>28</v>
      </c>
      <c r="L4" s="904" t="s">
        <v>58</v>
      </c>
      <c r="M4" s="905"/>
      <c r="N4" s="906" t="s">
        <v>58</v>
      </c>
      <c r="O4" s="893" t="s">
        <v>40</v>
      </c>
      <c r="P4" s="866"/>
      <c r="Q4" s="866"/>
      <c r="R4" s="866"/>
      <c r="S4" s="866"/>
      <c r="T4" s="866"/>
      <c r="U4" s="866"/>
      <c r="V4" s="866"/>
      <c r="W4" s="866"/>
      <c r="X4" s="866"/>
      <c r="Y4" s="866"/>
      <c r="Z4" s="894"/>
      <c r="AA4" s="893" t="s">
        <v>40</v>
      </c>
      <c r="AB4" s="866"/>
      <c r="AC4" s="866"/>
      <c r="AD4" s="866"/>
      <c r="AE4" s="866"/>
      <c r="AF4" s="866"/>
      <c r="AG4" s="866"/>
      <c r="AH4" s="866"/>
      <c r="AI4" s="866"/>
      <c r="AJ4" s="866"/>
      <c r="AK4" s="866"/>
      <c r="AL4" s="894"/>
      <c r="AM4" s="893" t="s">
        <v>40</v>
      </c>
      <c r="AN4" s="866"/>
      <c r="AO4" s="866"/>
      <c r="AP4" s="866"/>
      <c r="AQ4" s="866"/>
      <c r="AR4" s="866"/>
      <c r="AS4" s="866"/>
      <c r="AT4" s="866"/>
      <c r="AU4" s="866"/>
      <c r="AV4" s="866"/>
      <c r="AW4" s="866"/>
      <c r="AX4" s="866"/>
      <c r="AY4" s="866"/>
      <c r="AZ4" s="866"/>
      <c r="BA4" s="866"/>
      <c r="BB4" s="866"/>
      <c r="BC4" s="866"/>
      <c r="BD4" s="866"/>
      <c r="BE4" s="866"/>
      <c r="BF4" s="867"/>
      <c r="BG4" s="868" t="s">
        <v>41</v>
      </c>
      <c r="BH4" s="866"/>
      <c r="BI4" s="867"/>
      <c r="BJ4" s="868" t="s">
        <v>41</v>
      </c>
      <c r="BK4" s="866" t="s">
        <v>41</v>
      </c>
      <c r="BL4" s="867" t="s">
        <v>41</v>
      </c>
      <c r="BM4" s="868" t="s">
        <v>41</v>
      </c>
      <c r="BN4" s="866" t="s">
        <v>41</v>
      </c>
      <c r="BO4" s="867" t="s">
        <v>41</v>
      </c>
      <c r="BP4" s="868" t="s">
        <v>58</v>
      </c>
      <c r="BQ4" s="866" t="s">
        <v>58</v>
      </c>
      <c r="BR4" s="867" t="s">
        <v>58</v>
      </c>
      <c r="BS4" s="868" t="s">
        <v>40</v>
      </c>
      <c r="BT4" s="866"/>
      <c r="BU4" s="866"/>
      <c r="BV4" s="866"/>
      <c r="BW4" s="866"/>
      <c r="BX4" s="866"/>
      <c r="BY4" s="866"/>
      <c r="BZ4" s="866"/>
      <c r="CA4" s="866"/>
      <c r="CB4" s="866"/>
      <c r="CC4" s="866"/>
      <c r="CD4" s="866"/>
      <c r="CE4" s="866"/>
      <c r="CF4" s="866"/>
      <c r="CG4" s="866"/>
      <c r="CH4" s="866"/>
      <c r="CI4" s="866"/>
      <c r="CJ4" s="866"/>
      <c r="CK4" s="866"/>
      <c r="CL4" s="866"/>
      <c r="CM4" s="867"/>
      <c r="CN4" s="868" t="s">
        <v>58</v>
      </c>
      <c r="CO4" s="866"/>
      <c r="CP4" s="867"/>
      <c r="CQ4" s="868" t="s">
        <v>58</v>
      </c>
      <c r="CR4" s="866" t="s">
        <v>58</v>
      </c>
      <c r="CS4" s="866" t="s">
        <v>58</v>
      </c>
      <c r="CT4" s="884" t="s">
        <v>19</v>
      </c>
      <c r="CU4" s="885" t="s">
        <v>19</v>
      </c>
      <c r="CV4" s="886" t="s">
        <v>19</v>
      </c>
      <c r="CW4" s="866" t="s">
        <v>41</v>
      </c>
      <c r="CX4" s="866" t="s">
        <v>41</v>
      </c>
      <c r="CY4" s="867" t="s">
        <v>41</v>
      </c>
      <c r="CZ4" s="868" t="s">
        <v>141</v>
      </c>
      <c r="DA4" s="866" t="s">
        <v>141</v>
      </c>
      <c r="DB4" s="867" t="s">
        <v>141</v>
      </c>
      <c r="DC4" s="868" t="s">
        <v>40</v>
      </c>
      <c r="DD4" s="866" t="s">
        <v>40</v>
      </c>
      <c r="DE4" s="866" t="s">
        <v>40</v>
      </c>
      <c r="DF4" s="884" t="s">
        <v>19</v>
      </c>
      <c r="DG4" s="885" t="s">
        <v>19</v>
      </c>
      <c r="DH4" s="886" t="s">
        <v>19</v>
      </c>
      <c r="DI4" s="921" t="s">
        <v>534</v>
      </c>
      <c r="DJ4" s="921"/>
      <c r="DK4" s="921"/>
      <c r="DL4" s="921"/>
      <c r="DM4" s="921"/>
      <c r="DN4" s="921"/>
      <c r="DO4" s="921"/>
      <c r="DP4" s="922"/>
      <c r="DQ4" s="920" t="s">
        <v>535</v>
      </c>
      <c r="DR4" s="921"/>
      <c r="DS4" s="921"/>
      <c r="DT4" s="921"/>
      <c r="DU4" s="921"/>
      <c r="DV4" s="921"/>
      <c r="DW4" s="921"/>
      <c r="DX4" s="922"/>
      <c r="DY4" s="868" t="s">
        <v>41</v>
      </c>
      <c r="DZ4" s="866"/>
      <c r="EA4" s="866"/>
      <c r="EB4" s="867"/>
      <c r="EC4" s="868" t="s">
        <v>361</v>
      </c>
      <c r="ED4" s="866"/>
      <c r="EE4" s="866"/>
      <c r="EF4" s="867"/>
      <c r="EG4" s="868" t="s">
        <v>58</v>
      </c>
      <c r="EH4" s="866"/>
      <c r="EI4" s="866"/>
      <c r="EJ4" s="894"/>
    </row>
    <row r="5" spans="1:140" x14ac:dyDescent="0.3">
      <c r="A5" t="s">
        <v>20</v>
      </c>
      <c r="B5" s="11"/>
      <c r="C5" s="900" t="s">
        <v>21</v>
      </c>
      <c r="D5" s="901"/>
      <c r="E5" s="902"/>
      <c r="F5" s="900" t="s">
        <v>24</v>
      </c>
      <c r="G5" s="901"/>
      <c r="H5" s="909" t="s">
        <v>24</v>
      </c>
      <c r="I5" s="910" t="s">
        <v>24</v>
      </c>
      <c r="J5" s="901"/>
      <c r="K5" s="909" t="s">
        <v>24</v>
      </c>
      <c r="L5" s="900" t="s">
        <v>21</v>
      </c>
      <c r="M5" s="901"/>
      <c r="N5" s="909" t="s">
        <v>21</v>
      </c>
      <c r="O5" s="895" t="s">
        <v>21</v>
      </c>
      <c r="P5" s="881"/>
      <c r="Q5" s="881"/>
      <c r="R5" s="881"/>
      <c r="S5" s="881"/>
      <c r="T5" s="881"/>
      <c r="U5" s="881"/>
      <c r="V5" s="881"/>
      <c r="W5" s="881"/>
      <c r="X5" s="881"/>
      <c r="Y5" s="881"/>
      <c r="Z5" s="896"/>
      <c r="AA5" s="895" t="s">
        <v>21</v>
      </c>
      <c r="AB5" s="881"/>
      <c r="AC5" s="881"/>
      <c r="AD5" s="881"/>
      <c r="AE5" s="881"/>
      <c r="AF5" s="881"/>
      <c r="AG5" s="881"/>
      <c r="AH5" s="881"/>
      <c r="AI5" s="881"/>
      <c r="AJ5" s="881"/>
      <c r="AK5" s="881"/>
      <c r="AL5" s="896"/>
      <c r="AM5" s="895" t="s">
        <v>21</v>
      </c>
      <c r="AN5" s="881"/>
      <c r="AO5" s="881"/>
      <c r="AP5" s="881"/>
      <c r="AQ5" s="881"/>
      <c r="AR5" s="881"/>
      <c r="AS5" s="881"/>
      <c r="AT5" s="881"/>
      <c r="AU5" s="881"/>
      <c r="AV5" s="881"/>
      <c r="AW5" s="881"/>
      <c r="AX5" s="881"/>
      <c r="AY5" s="881"/>
      <c r="AZ5" s="881"/>
      <c r="BA5" s="881"/>
      <c r="BB5" s="881"/>
      <c r="BC5" s="881"/>
      <c r="BD5" s="881"/>
      <c r="BE5" s="881"/>
      <c r="BF5" s="882"/>
      <c r="BG5" s="883" t="s">
        <v>21</v>
      </c>
      <c r="BH5" s="881"/>
      <c r="BI5" s="882"/>
      <c r="BJ5" s="883" t="s">
        <v>21</v>
      </c>
      <c r="BK5" s="881" t="s">
        <v>21</v>
      </c>
      <c r="BL5" s="882" t="s">
        <v>21</v>
      </c>
      <c r="BM5" s="883" t="s">
        <v>21</v>
      </c>
      <c r="BN5" s="881" t="s">
        <v>21</v>
      </c>
      <c r="BO5" s="882" t="s">
        <v>21</v>
      </c>
      <c r="BP5" s="883" t="s">
        <v>21</v>
      </c>
      <c r="BQ5" s="881" t="s">
        <v>21</v>
      </c>
      <c r="BR5" s="882" t="s">
        <v>21</v>
      </c>
      <c r="BS5" s="883" t="s">
        <v>21</v>
      </c>
      <c r="BT5" s="881"/>
      <c r="BU5" s="881"/>
      <c r="BV5" s="881"/>
      <c r="BW5" s="881"/>
      <c r="BX5" s="881"/>
      <c r="BY5" s="881"/>
      <c r="BZ5" s="881"/>
      <c r="CA5" s="881"/>
      <c r="CB5" s="881"/>
      <c r="CC5" s="881"/>
      <c r="CD5" s="881"/>
      <c r="CE5" s="881"/>
      <c r="CF5" s="881"/>
      <c r="CG5" s="881"/>
      <c r="CH5" s="881"/>
      <c r="CI5" s="881"/>
      <c r="CJ5" s="881"/>
      <c r="CK5" s="881"/>
      <c r="CL5" s="881"/>
      <c r="CM5" s="882"/>
      <c r="CN5" s="883" t="s">
        <v>21</v>
      </c>
      <c r="CO5" s="881"/>
      <c r="CP5" s="882"/>
      <c r="CQ5" s="883" t="s">
        <v>21</v>
      </c>
      <c r="CR5" s="881" t="s">
        <v>21</v>
      </c>
      <c r="CS5" s="881" t="s">
        <v>21</v>
      </c>
      <c r="CT5" s="878" t="s">
        <v>21</v>
      </c>
      <c r="CU5" s="879" t="s">
        <v>21</v>
      </c>
      <c r="CV5" s="880" t="s">
        <v>21</v>
      </c>
      <c r="CW5" s="881" t="s">
        <v>21</v>
      </c>
      <c r="CX5" s="881" t="s">
        <v>21</v>
      </c>
      <c r="CY5" s="882" t="s">
        <v>21</v>
      </c>
      <c r="CZ5" s="883" t="s">
        <v>21</v>
      </c>
      <c r="DA5" s="881" t="s">
        <v>21</v>
      </c>
      <c r="DB5" s="882" t="s">
        <v>21</v>
      </c>
      <c r="DC5" s="883" t="s">
        <v>21</v>
      </c>
      <c r="DD5" s="881" t="s">
        <v>21</v>
      </c>
      <c r="DE5" s="881" t="s">
        <v>21</v>
      </c>
      <c r="DF5" s="878" t="s">
        <v>21</v>
      </c>
      <c r="DG5" s="879" t="s">
        <v>21</v>
      </c>
      <c r="DH5" s="880" t="s">
        <v>21</v>
      </c>
      <c r="DI5" s="881" t="s">
        <v>21</v>
      </c>
      <c r="DJ5" s="881"/>
      <c r="DK5" s="881"/>
      <c r="DL5" s="881"/>
      <c r="DM5" s="881"/>
      <c r="DN5" s="881"/>
      <c r="DO5" s="881"/>
      <c r="DP5" s="882"/>
      <c r="DQ5" s="883" t="s">
        <v>21</v>
      </c>
      <c r="DR5" s="881"/>
      <c r="DS5" s="881"/>
      <c r="DT5" s="881"/>
      <c r="DU5" s="881"/>
      <c r="DV5" s="881"/>
      <c r="DW5" s="881"/>
      <c r="DX5" s="882"/>
      <c r="DY5" s="883" t="s">
        <v>21</v>
      </c>
      <c r="DZ5" s="881"/>
      <c r="EA5" s="881"/>
      <c r="EB5" s="882"/>
      <c r="EC5" s="883" t="s">
        <v>362</v>
      </c>
      <c r="ED5" s="881"/>
      <c r="EE5" s="881"/>
      <c r="EF5" s="882"/>
      <c r="EG5" s="883" t="s">
        <v>21</v>
      </c>
      <c r="EH5" s="881"/>
      <c r="EI5" s="881"/>
      <c r="EJ5" s="896"/>
    </row>
    <row r="6" spans="1:140" x14ac:dyDescent="0.3">
      <c r="A6" s="917" t="s">
        <v>0</v>
      </c>
      <c r="B6" s="917"/>
      <c r="C6" s="10"/>
      <c r="D6" s="36"/>
      <c r="E6" s="33"/>
      <c r="F6" s="10"/>
      <c r="G6" s="36"/>
      <c r="H6" s="41"/>
      <c r="I6" s="32"/>
      <c r="J6" s="36"/>
      <c r="K6" s="41"/>
      <c r="L6" s="10"/>
      <c r="M6" s="36"/>
      <c r="N6" s="41"/>
      <c r="O6" s="27"/>
      <c r="P6" s="35"/>
      <c r="Q6" s="35"/>
      <c r="R6" s="35"/>
      <c r="S6" s="35"/>
      <c r="T6" s="35"/>
      <c r="U6" s="35"/>
      <c r="V6" s="35"/>
      <c r="W6" s="35"/>
      <c r="X6" s="35"/>
      <c r="Y6" s="35"/>
      <c r="Z6" s="43"/>
      <c r="AA6" s="1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3"/>
      <c r="CT6" s="10"/>
      <c r="CU6" s="36"/>
      <c r="CV6" s="41"/>
      <c r="CW6" s="32"/>
      <c r="CX6" s="36"/>
      <c r="CY6" s="36"/>
      <c r="CZ6" s="36"/>
      <c r="DA6" s="36"/>
      <c r="DB6" s="36"/>
      <c r="DC6" s="36"/>
      <c r="DD6" s="36"/>
      <c r="DE6" s="33"/>
      <c r="DF6" s="10"/>
      <c r="DG6" s="36"/>
      <c r="DH6" s="74"/>
      <c r="DI6" s="32"/>
      <c r="DJ6" s="35"/>
      <c r="DK6" s="36"/>
      <c r="DL6" s="35"/>
      <c r="DM6" s="35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41"/>
    </row>
    <row r="7" spans="1:140" s="1" customFormat="1" ht="15" customHeight="1" x14ac:dyDescent="0.3">
      <c r="B7" s="11" t="s">
        <v>4</v>
      </c>
      <c r="C7" s="10" t="s">
        <v>520</v>
      </c>
      <c r="D7" s="36" t="s">
        <v>520</v>
      </c>
      <c r="E7" s="33" t="s">
        <v>25</v>
      </c>
      <c r="F7" s="10" t="s">
        <v>25</v>
      </c>
      <c r="G7" s="36" t="s">
        <v>25</v>
      </c>
      <c r="H7" s="41" t="s">
        <v>25</v>
      </c>
      <c r="I7" s="32" t="s">
        <v>25</v>
      </c>
      <c r="J7" s="36" t="s">
        <v>25</v>
      </c>
      <c r="K7" s="41" t="s">
        <v>25</v>
      </c>
      <c r="L7" s="10" t="s">
        <v>25</v>
      </c>
      <c r="M7" s="55" t="s">
        <v>49</v>
      </c>
      <c r="N7" s="79" t="s">
        <v>49</v>
      </c>
      <c r="O7" s="869" t="s">
        <v>424</v>
      </c>
      <c r="P7" s="865"/>
      <c r="Q7" s="865"/>
      <c r="R7" s="865"/>
      <c r="S7" s="865" t="s">
        <v>424</v>
      </c>
      <c r="T7" s="865"/>
      <c r="U7" s="865"/>
      <c r="V7" s="865"/>
      <c r="W7" s="865" t="s">
        <v>424</v>
      </c>
      <c r="X7" s="865"/>
      <c r="Y7" s="865"/>
      <c r="Z7" s="873"/>
      <c r="AA7" s="876" t="s">
        <v>424</v>
      </c>
      <c r="AB7" s="865"/>
      <c r="AC7" s="865"/>
      <c r="AD7" s="865"/>
      <c r="AE7" s="865" t="s">
        <v>424</v>
      </c>
      <c r="AF7" s="865"/>
      <c r="AG7" s="865"/>
      <c r="AH7" s="865"/>
      <c r="AI7" s="865" t="s">
        <v>424</v>
      </c>
      <c r="AJ7" s="865"/>
      <c r="AK7" s="865"/>
      <c r="AL7" s="865"/>
      <c r="AM7" s="865" t="s">
        <v>424</v>
      </c>
      <c r="AN7" s="865"/>
      <c r="AO7" s="865"/>
      <c r="AP7" s="865"/>
      <c r="AQ7" s="865" t="s">
        <v>424</v>
      </c>
      <c r="AR7" s="865"/>
      <c r="AS7" s="865"/>
      <c r="AT7" s="865"/>
      <c r="AU7" s="865" t="s">
        <v>424</v>
      </c>
      <c r="AV7" s="865"/>
      <c r="AW7" s="865"/>
      <c r="AX7" s="865"/>
      <c r="AY7" s="865"/>
      <c r="AZ7" s="865"/>
      <c r="BA7" s="865"/>
      <c r="BB7" s="865"/>
      <c r="BC7" s="865"/>
      <c r="BD7" s="865"/>
      <c r="BE7" s="865"/>
      <c r="BF7" s="865"/>
      <c r="BG7" s="865" t="s">
        <v>424</v>
      </c>
      <c r="BH7" s="865" t="s">
        <v>424</v>
      </c>
      <c r="BI7" s="865" t="s">
        <v>424</v>
      </c>
      <c r="BJ7" s="865" t="s">
        <v>424</v>
      </c>
      <c r="BK7" s="865" t="s">
        <v>424</v>
      </c>
      <c r="BL7" s="865" t="s">
        <v>424</v>
      </c>
      <c r="BM7" s="865" t="s">
        <v>424</v>
      </c>
      <c r="BN7" s="865" t="s">
        <v>424</v>
      </c>
      <c r="BO7" s="865" t="s">
        <v>424</v>
      </c>
      <c r="BP7" s="865" t="s">
        <v>424</v>
      </c>
      <c r="BQ7" s="865" t="s">
        <v>424</v>
      </c>
      <c r="BR7" s="865" t="s">
        <v>424</v>
      </c>
      <c r="BS7" s="865" t="s">
        <v>424</v>
      </c>
      <c r="BT7" s="865"/>
      <c r="BU7" s="865"/>
      <c r="BV7" s="865"/>
      <c r="BW7" s="865"/>
      <c r="BX7" s="865"/>
      <c r="BY7" s="865"/>
      <c r="BZ7" s="865" t="s">
        <v>424</v>
      </c>
      <c r="CA7" s="865"/>
      <c r="CB7" s="865"/>
      <c r="CC7" s="865"/>
      <c r="CD7" s="865"/>
      <c r="CE7" s="865"/>
      <c r="CF7" s="865"/>
      <c r="CG7" s="865" t="s">
        <v>424</v>
      </c>
      <c r="CH7" s="865"/>
      <c r="CI7" s="865"/>
      <c r="CJ7" s="865"/>
      <c r="CK7" s="865"/>
      <c r="CL7" s="865"/>
      <c r="CM7" s="865"/>
      <c r="CN7" s="865" t="s">
        <v>424</v>
      </c>
      <c r="CO7" s="865" t="s">
        <v>424</v>
      </c>
      <c r="CP7" s="865" t="s">
        <v>424</v>
      </c>
      <c r="CQ7" s="865" t="s">
        <v>424</v>
      </c>
      <c r="CR7" s="865" t="s">
        <v>424</v>
      </c>
      <c r="CS7" s="877" t="s">
        <v>424</v>
      </c>
      <c r="CT7" s="869" t="s">
        <v>424</v>
      </c>
      <c r="CU7" s="865" t="s">
        <v>424</v>
      </c>
      <c r="CV7" s="873" t="s">
        <v>424</v>
      </c>
      <c r="CW7" s="876" t="s">
        <v>424</v>
      </c>
      <c r="CX7" s="865" t="s">
        <v>424</v>
      </c>
      <c r="CY7" s="865" t="s">
        <v>424</v>
      </c>
      <c r="CZ7" s="865" t="s">
        <v>424</v>
      </c>
      <c r="DA7" s="865" t="s">
        <v>424</v>
      </c>
      <c r="DB7" s="865" t="s">
        <v>424</v>
      </c>
      <c r="DC7" s="865" t="s">
        <v>424</v>
      </c>
      <c r="DD7" s="865" t="s">
        <v>424</v>
      </c>
      <c r="DE7" s="877" t="s">
        <v>424</v>
      </c>
      <c r="DF7" s="869" t="s">
        <v>424</v>
      </c>
      <c r="DG7" s="865" t="s">
        <v>424</v>
      </c>
      <c r="DH7" s="873" t="s">
        <v>424</v>
      </c>
      <c r="DI7" s="876" t="s">
        <v>424</v>
      </c>
      <c r="DJ7" s="865"/>
      <c r="DK7" s="865" t="s">
        <v>424</v>
      </c>
      <c r="DL7" s="865"/>
      <c r="DM7" s="865" t="s">
        <v>424</v>
      </c>
      <c r="DN7" s="865"/>
      <c r="DO7" s="865"/>
      <c r="DP7" s="865"/>
      <c r="DQ7" s="865" t="s">
        <v>424</v>
      </c>
      <c r="DR7" s="865"/>
      <c r="DS7" s="865" t="s">
        <v>424</v>
      </c>
      <c r="DT7" s="865"/>
      <c r="DU7" s="865" t="s">
        <v>424</v>
      </c>
      <c r="DV7" s="865"/>
      <c r="DW7" s="865"/>
      <c r="DX7" s="865"/>
      <c r="DY7" s="865" t="s">
        <v>424</v>
      </c>
      <c r="DZ7" s="865" t="s">
        <v>424</v>
      </c>
      <c r="EA7" s="865" t="s">
        <v>424</v>
      </c>
      <c r="EB7" s="865"/>
      <c r="EC7" s="865" t="s">
        <v>424</v>
      </c>
      <c r="ED7" s="865" t="s">
        <v>424</v>
      </c>
      <c r="EE7" s="865" t="s">
        <v>424</v>
      </c>
      <c r="EF7" s="865"/>
      <c r="EG7" s="40" t="s">
        <v>402</v>
      </c>
      <c r="EH7" s="40" t="s">
        <v>402</v>
      </c>
      <c r="EI7" s="40" t="s">
        <v>402</v>
      </c>
      <c r="EJ7" s="44"/>
    </row>
    <row r="8" spans="1:140" s="1" customFormat="1" ht="12.75" customHeight="1" x14ac:dyDescent="0.3">
      <c r="B8" s="11" t="s">
        <v>5</v>
      </c>
      <c r="C8" s="10">
        <v>5.0999999999999997E-2</v>
      </c>
      <c r="D8" s="36">
        <v>5.0999999999999997E-2</v>
      </c>
      <c r="E8" s="33">
        <v>7.4999999999999997E-2</v>
      </c>
      <c r="F8" s="10">
        <v>6.0999999999999999E-2</v>
      </c>
      <c r="G8" s="36">
        <v>6.0999999999999999E-2</v>
      </c>
      <c r="H8" s="41">
        <v>3.9E-2</v>
      </c>
      <c r="I8" s="32">
        <v>5.5E-2</v>
      </c>
      <c r="J8" s="36">
        <v>5.5E-2</v>
      </c>
      <c r="K8" s="41">
        <v>6.5000000000000002E-2</v>
      </c>
      <c r="L8" s="10">
        <v>8.5000000000000006E-2</v>
      </c>
      <c r="M8" s="55" t="s">
        <v>49</v>
      </c>
      <c r="N8" s="79" t="s">
        <v>49</v>
      </c>
      <c r="O8" s="869"/>
      <c r="P8" s="865"/>
      <c r="Q8" s="865"/>
      <c r="R8" s="865"/>
      <c r="S8" s="865"/>
      <c r="T8" s="865"/>
      <c r="U8" s="865"/>
      <c r="V8" s="865"/>
      <c r="W8" s="865"/>
      <c r="X8" s="865"/>
      <c r="Y8" s="865"/>
      <c r="Z8" s="873"/>
      <c r="AA8" s="876"/>
      <c r="AB8" s="865"/>
      <c r="AC8" s="865"/>
      <c r="AD8" s="865"/>
      <c r="AE8" s="865"/>
      <c r="AF8" s="865"/>
      <c r="AG8" s="865"/>
      <c r="AH8" s="865"/>
      <c r="AI8" s="865"/>
      <c r="AJ8" s="865"/>
      <c r="AK8" s="865"/>
      <c r="AL8" s="865"/>
      <c r="AM8" s="865"/>
      <c r="AN8" s="865"/>
      <c r="AO8" s="865"/>
      <c r="AP8" s="865"/>
      <c r="AQ8" s="865"/>
      <c r="AR8" s="865"/>
      <c r="AS8" s="865"/>
      <c r="AT8" s="865"/>
      <c r="AU8" s="865"/>
      <c r="AV8" s="865"/>
      <c r="AW8" s="865"/>
      <c r="AX8" s="865"/>
      <c r="AY8" s="865"/>
      <c r="AZ8" s="865"/>
      <c r="BA8" s="865"/>
      <c r="BB8" s="865"/>
      <c r="BC8" s="865"/>
      <c r="BD8" s="865"/>
      <c r="BE8" s="865"/>
      <c r="BF8" s="865"/>
      <c r="BG8" s="865"/>
      <c r="BH8" s="865"/>
      <c r="BI8" s="865"/>
      <c r="BJ8" s="865"/>
      <c r="BK8" s="865"/>
      <c r="BL8" s="865"/>
      <c r="BM8" s="865"/>
      <c r="BN8" s="865"/>
      <c r="BO8" s="865"/>
      <c r="BP8" s="865"/>
      <c r="BQ8" s="865"/>
      <c r="BR8" s="865"/>
      <c r="BS8" s="865"/>
      <c r="BT8" s="865"/>
      <c r="BU8" s="865"/>
      <c r="BV8" s="865"/>
      <c r="BW8" s="865"/>
      <c r="BX8" s="865"/>
      <c r="BY8" s="865"/>
      <c r="BZ8" s="865"/>
      <c r="CA8" s="865"/>
      <c r="CB8" s="865"/>
      <c r="CC8" s="865"/>
      <c r="CD8" s="865"/>
      <c r="CE8" s="865"/>
      <c r="CF8" s="865"/>
      <c r="CG8" s="865"/>
      <c r="CH8" s="865"/>
      <c r="CI8" s="865"/>
      <c r="CJ8" s="865"/>
      <c r="CK8" s="865"/>
      <c r="CL8" s="865"/>
      <c r="CM8" s="865"/>
      <c r="CN8" s="865"/>
      <c r="CO8" s="865"/>
      <c r="CP8" s="865"/>
      <c r="CQ8" s="865"/>
      <c r="CR8" s="865"/>
      <c r="CS8" s="877"/>
      <c r="CT8" s="869"/>
      <c r="CU8" s="865"/>
      <c r="CV8" s="873"/>
      <c r="CW8" s="876"/>
      <c r="CX8" s="865"/>
      <c r="CY8" s="865"/>
      <c r="CZ8" s="865"/>
      <c r="DA8" s="865"/>
      <c r="DB8" s="865"/>
      <c r="DC8" s="865"/>
      <c r="DD8" s="865"/>
      <c r="DE8" s="877"/>
      <c r="DF8" s="869"/>
      <c r="DG8" s="865"/>
      <c r="DH8" s="873"/>
      <c r="DI8" s="876"/>
      <c r="DJ8" s="865"/>
      <c r="DK8" s="865"/>
      <c r="DL8" s="865"/>
      <c r="DM8" s="865"/>
      <c r="DN8" s="865"/>
      <c r="DO8" s="865"/>
      <c r="DP8" s="865"/>
      <c r="DQ8" s="865"/>
      <c r="DR8" s="865"/>
      <c r="DS8" s="865"/>
      <c r="DT8" s="865"/>
      <c r="DU8" s="865"/>
      <c r="DV8" s="865"/>
      <c r="DW8" s="865"/>
      <c r="DX8" s="865"/>
      <c r="DY8" s="865"/>
      <c r="DZ8" s="865"/>
      <c r="EA8" s="865"/>
      <c r="EB8" s="865"/>
      <c r="EC8" s="865"/>
      <c r="ED8" s="865"/>
      <c r="EE8" s="865"/>
      <c r="EF8" s="865"/>
      <c r="EG8" s="40">
        <v>6.5000000000000002E-2</v>
      </c>
      <c r="EH8" s="40">
        <v>6.5000000000000002E-2</v>
      </c>
      <c r="EI8" s="40">
        <v>8.2000000000000003E-2</v>
      </c>
      <c r="EJ8" s="44"/>
    </row>
    <row r="9" spans="1:140" s="1" customFormat="1" ht="165.6" x14ac:dyDescent="0.3">
      <c r="B9" s="23" t="s">
        <v>6</v>
      </c>
      <c r="C9" s="24" t="s">
        <v>521</v>
      </c>
      <c r="D9" s="37" t="s">
        <v>522</v>
      </c>
      <c r="E9" s="76" t="s">
        <v>556</v>
      </c>
      <c r="F9" s="24" t="s">
        <v>542</v>
      </c>
      <c r="G9" s="37" t="s">
        <v>543</v>
      </c>
      <c r="H9" s="42" t="s">
        <v>555</v>
      </c>
      <c r="I9" s="89" t="s">
        <v>306</v>
      </c>
      <c r="J9" s="37" t="s">
        <v>306</v>
      </c>
      <c r="K9" s="42" t="s">
        <v>544</v>
      </c>
      <c r="L9" s="24" t="s">
        <v>523</v>
      </c>
      <c r="M9" s="55" t="s">
        <v>49</v>
      </c>
      <c r="N9" s="79" t="s">
        <v>49</v>
      </c>
      <c r="O9" s="869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73"/>
      <c r="AA9" s="876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5"/>
      <c r="AS9" s="865"/>
      <c r="AT9" s="865"/>
      <c r="AU9" s="865"/>
      <c r="AV9" s="865"/>
      <c r="AW9" s="865"/>
      <c r="AX9" s="865"/>
      <c r="AY9" s="865"/>
      <c r="AZ9" s="865"/>
      <c r="BA9" s="865"/>
      <c r="BB9" s="865"/>
      <c r="BC9" s="865"/>
      <c r="BD9" s="865"/>
      <c r="BE9" s="865"/>
      <c r="BF9" s="865"/>
      <c r="BG9" s="865"/>
      <c r="BH9" s="865"/>
      <c r="BI9" s="865"/>
      <c r="BJ9" s="865"/>
      <c r="BK9" s="865"/>
      <c r="BL9" s="865"/>
      <c r="BM9" s="865"/>
      <c r="BN9" s="865"/>
      <c r="BO9" s="865"/>
      <c r="BP9" s="865"/>
      <c r="BQ9" s="865"/>
      <c r="BR9" s="865"/>
      <c r="BS9" s="865"/>
      <c r="BT9" s="865"/>
      <c r="BU9" s="865"/>
      <c r="BV9" s="865"/>
      <c r="BW9" s="865"/>
      <c r="BX9" s="865"/>
      <c r="BY9" s="865"/>
      <c r="BZ9" s="865"/>
      <c r="CA9" s="865"/>
      <c r="CB9" s="865"/>
      <c r="CC9" s="865"/>
      <c r="CD9" s="865"/>
      <c r="CE9" s="865"/>
      <c r="CF9" s="865"/>
      <c r="CG9" s="865"/>
      <c r="CH9" s="865"/>
      <c r="CI9" s="865"/>
      <c r="CJ9" s="865"/>
      <c r="CK9" s="865"/>
      <c r="CL9" s="865"/>
      <c r="CM9" s="865"/>
      <c r="CN9" s="865"/>
      <c r="CO9" s="865"/>
      <c r="CP9" s="865"/>
      <c r="CQ9" s="865"/>
      <c r="CR9" s="865"/>
      <c r="CS9" s="877"/>
      <c r="CT9" s="869"/>
      <c r="CU9" s="865"/>
      <c r="CV9" s="873"/>
      <c r="CW9" s="876"/>
      <c r="CX9" s="865"/>
      <c r="CY9" s="865"/>
      <c r="CZ9" s="865"/>
      <c r="DA9" s="865"/>
      <c r="DB9" s="865"/>
      <c r="DC9" s="865"/>
      <c r="DD9" s="865"/>
      <c r="DE9" s="877"/>
      <c r="DF9" s="869"/>
      <c r="DG9" s="865"/>
      <c r="DH9" s="873"/>
      <c r="DI9" s="876"/>
      <c r="DJ9" s="865"/>
      <c r="DK9" s="865"/>
      <c r="DL9" s="865"/>
      <c r="DM9" s="865"/>
      <c r="DN9" s="865"/>
      <c r="DO9" s="865"/>
      <c r="DP9" s="865"/>
      <c r="DQ9" s="865"/>
      <c r="DR9" s="865"/>
      <c r="DS9" s="865"/>
      <c r="DT9" s="865"/>
      <c r="DU9" s="865"/>
      <c r="DV9" s="865"/>
      <c r="DW9" s="865"/>
      <c r="DX9" s="865"/>
      <c r="DY9" s="865"/>
      <c r="DZ9" s="865"/>
      <c r="EA9" s="865"/>
      <c r="EB9" s="865"/>
      <c r="EC9" s="865"/>
      <c r="ED9" s="865"/>
      <c r="EE9" s="865"/>
      <c r="EF9" s="865"/>
      <c r="EG9" s="46" t="s">
        <v>562</v>
      </c>
      <c r="EH9" s="46" t="s">
        <v>562</v>
      </c>
      <c r="EI9" s="46" t="s">
        <v>563</v>
      </c>
      <c r="EJ9" s="44"/>
    </row>
    <row r="10" spans="1:140" s="1" customFormat="1" ht="12.75" customHeight="1" x14ac:dyDescent="0.3">
      <c r="B10" s="11" t="s">
        <v>7</v>
      </c>
      <c r="C10" s="10">
        <v>0.75</v>
      </c>
      <c r="D10" s="36">
        <v>0.75</v>
      </c>
      <c r="E10" s="33">
        <v>0.63</v>
      </c>
      <c r="F10" s="47">
        <v>0.6</v>
      </c>
      <c r="G10" s="56">
        <v>0.6</v>
      </c>
      <c r="H10" s="96">
        <v>0.2</v>
      </c>
      <c r="I10" s="90">
        <v>0.6</v>
      </c>
      <c r="J10" s="56">
        <v>0.6</v>
      </c>
      <c r="K10" s="41">
        <v>0.55000000000000004</v>
      </c>
      <c r="L10" s="47">
        <v>0.6</v>
      </c>
      <c r="M10" s="55" t="s">
        <v>49</v>
      </c>
      <c r="N10" s="79" t="s">
        <v>49</v>
      </c>
      <c r="O10" s="869"/>
      <c r="P10" s="865"/>
      <c r="Q10" s="865"/>
      <c r="R10" s="865"/>
      <c r="S10" s="865"/>
      <c r="T10" s="865"/>
      <c r="U10" s="865"/>
      <c r="V10" s="865"/>
      <c r="W10" s="865"/>
      <c r="X10" s="865"/>
      <c r="Y10" s="865"/>
      <c r="Z10" s="873"/>
      <c r="AA10" s="876"/>
      <c r="AB10" s="865"/>
      <c r="AC10" s="865"/>
      <c r="AD10" s="865"/>
      <c r="AE10" s="865"/>
      <c r="AF10" s="865"/>
      <c r="AG10" s="865"/>
      <c r="AH10" s="865"/>
      <c r="AI10" s="865"/>
      <c r="AJ10" s="865"/>
      <c r="AK10" s="865"/>
      <c r="AL10" s="865"/>
      <c r="AM10" s="865"/>
      <c r="AN10" s="865"/>
      <c r="AO10" s="865"/>
      <c r="AP10" s="865"/>
      <c r="AQ10" s="865"/>
      <c r="AR10" s="865"/>
      <c r="AS10" s="865"/>
      <c r="AT10" s="865"/>
      <c r="AU10" s="865"/>
      <c r="AV10" s="865"/>
      <c r="AW10" s="865"/>
      <c r="AX10" s="865"/>
      <c r="AY10" s="865"/>
      <c r="AZ10" s="865"/>
      <c r="BA10" s="865"/>
      <c r="BB10" s="865"/>
      <c r="BC10" s="865"/>
      <c r="BD10" s="865"/>
      <c r="BE10" s="865"/>
      <c r="BF10" s="865"/>
      <c r="BG10" s="865"/>
      <c r="BH10" s="865"/>
      <c r="BI10" s="865"/>
      <c r="BJ10" s="865"/>
      <c r="BK10" s="865"/>
      <c r="BL10" s="865"/>
      <c r="BM10" s="865"/>
      <c r="BN10" s="865"/>
      <c r="BO10" s="865"/>
      <c r="BP10" s="865"/>
      <c r="BQ10" s="865"/>
      <c r="BR10" s="865"/>
      <c r="BS10" s="865"/>
      <c r="BT10" s="865"/>
      <c r="BU10" s="865"/>
      <c r="BV10" s="865"/>
      <c r="BW10" s="865"/>
      <c r="BX10" s="865"/>
      <c r="BY10" s="865"/>
      <c r="BZ10" s="865"/>
      <c r="CA10" s="865"/>
      <c r="CB10" s="865"/>
      <c r="CC10" s="865"/>
      <c r="CD10" s="865"/>
      <c r="CE10" s="865"/>
      <c r="CF10" s="865"/>
      <c r="CG10" s="865"/>
      <c r="CH10" s="865"/>
      <c r="CI10" s="865"/>
      <c r="CJ10" s="865"/>
      <c r="CK10" s="865"/>
      <c r="CL10" s="865"/>
      <c r="CM10" s="865"/>
      <c r="CN10" s="865"/>
      <c r="CO10" s="865"/>
      <c r="CP10" s="865"/>
      <c r="CQ10" s="865"/>
      <c r="CR10" s="865"/>
      <c r="CS10" s="877"/>
      <c r="CT10" s="869"/>
      <c r="CU10" s="865"/>
      <c r="CV10" s="873"/>
      <c r="CW10" s="876"/>
      <c r="CX10" s="865"/>
      <c r="CY10" s="865"/>
      <c r="CZ10" s="865"/>
      <c r="DA10" s="865"/>
      <c r="DB10" s="865"/>
      <c r="DC10" s="865"/>
      <c r="DD10" s="865"/>
      <c r="DE10" s="877"/>
      <c r="DF10" s="869"/>
      <c r="DG10" s="865"/>
      <c r="DH10" s="873"/>
      <c r="DI10" s="876"/>
      <c r="DJ10" s="865"/>
      <c r="DK10" s="865"/>
      <c r="DL10" s="865"/>
      <c r="DM10" s="865"/>
      <c r="DN10" s="865"/>
      <c r="DO10" s="865"/>
      <c r="DP10" s="865"/>
      <c r="DQ10" s="865"/>
      <c r="DR10" s="865"/>
      <c r="DS10" s="865"/>
      <c r="DT10" s="865"/>
      <c r="DU10" s="865"/>
      <c r="DV10" s="865"/>
      <c r="DW10" s="865"/>
      <c r="DX10" s="865"/>
      <c r="DY10" s="865"/>
      <c r="DZ10" s="865"/>
      <c r="EA10" s="865"/>
      <c r="EB10" s="865"/>
      <c r="EC10" s="865"/>
      <c r="ED10" s="865"/>
      <c r="EE10" s="865"/>
      <c r="EF10" s="865"/>
      <c r="EG10" s="40">
        <v>0.1</v>
      </c>
      <c r="EH10" s="40">
        <v>0.1</v>
      </c>
      <c r="EI10" s="40">
        <v>0.1</v>
      </c>
      <c r="EJ10" s="44"/>
    </row>
    <row r="11" spans="1:140" s="1" customFormat="1" ht="12.75" customHeight="1" x14ac:dyDescent="0.3">
      <c r="B11" s="11" t="s">
        <v>8</v>
      </c>
      <c r="C11" s="10">
        <v>0.78</v>
      </c>
      <c r="D11" s="36">
        <v>0.78</v>
      </c>
      <c r="E11" s="33">
        <v>0.85</v>
      </c>
      <c r="F11" s="47">
        <v>0.7</v>
      </c>
      <c r="G11" s="56">
        <v>0.7</v>
      </c>
      <c r="H11" s="96">
        <v>0.85</v>
      </c>
      <c r="I11" s="90">
        <v>0.7</v>
      </c>
      <c r="J11" s="56">
        <v>0.7</v>
      </c>
      <c r="K11" s="41">
        <v>0.85</v>
      </c>
      <c r="L11" s="47">
        <v>0.7</v>
      </c>
      <c r="M11" s="55" t="s">
        <v>49</v>
      </c>
      <c r="N11" s="79" t="s">
        <v>49</v>
      </c>
      <c r="O11" s="869"/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73"/>
      <c r="AA11" s="876"/>
      <c r="AB11" s="865"/>
      <c r="AC11" s="865"/>
      <c r="AD11" s="865"/>
      <c r="AE11" s="865"/>
      <c r="AF11" s="865"/>
      <c r="AG11" s="865"/>
      <c r="AH11" s="865"/>
      <c r="AI11" s="865"/>
      <c r="AJ11" s="865"/>
      <c r="AK11" s="865"/>
      <c r="AL11" s="865"/>
      <c r="AM11" s="865"/>
      <c r="AN11" s="865"/>
      <c r="AO11" s="865"/>
      <c r="AP11" s="865"/>
      <c r="AQ11" s="865"/>
      <c r="AR11" s="865"/>
      <c r="AS11" s="865"/>
      <c r="AT11" s="865"/>
      <c r="AU11" s="865"/>
      <c r="AV11" s="865"/>
      <c r="AW11" s="865"/>
      <c r="AX11" s="865"/>
      <c r="AY11" s="865"/>
      <c r="AZ11" s="865"/>
      <c r="BA11" s="865"/>
      <c r="BB11" s="865"/>
      <c r="BC11" s="865"/>
      <c r="BD11" s="865"/>
      <c r="BE11" s="865"/>
      <c r="BF11" s="865"/>
      <c r="BG11" s="865"/>
      <c r="BH11" s="865"/>
      <c r="BI11" s="865"/>
      <c r="BJ11" s="865"/>
      <c r="BK11" s="865"/>
      <c r="BL11" s="865"/>
      <c r="BM11" s="865"/>
      <c r="BN11" s="865"/>
      <c r="BO11" s="865"/>
      <c r="BP11" s="865"/>
      <c r="BQ11" s="865"/>
      <c r="BR11" s="865"/>
      <c r="BS11" s="865"/>
      <c r="BT11" s="865"/>
      <c r="BU11" s="865"/>
      <c r="BV11" s="865"/>
      <c r="BW11" s="865"/>
      <c r="BX11" s="865"/>
      <c r="BY11" s="865"/>
      <c r="BZ11" s="865"/>
      <c r="CA11" s="865"/>
      <c r="CB11" s="865"/>
      <c r="CC11" s="865"/>
      <c r="CD11" s="865"/>
      <c r="CE11" s="865"/>
      <c r="CF11" s="865"/>
      <c r="CG11" s="865"/>
      <c r="CH11" s="865"/>
      <c r="CI11" s="865"/>
      <c r="CJ11" s="865"/>
      <c r="CK11" s="865"/>
      <c r="CL11" s="865"/>
      <c r="CM11" s="865"/>
      <c r="CN11" s="865"/>
      <c r="CO11" s="865"/>
      <c r="CP11" s="865"/>
      <c r="CQ11" s="865"/>
      <c r="CR11" s="865"/>
      <c r="CS11" s="877"/>
      <c r="CT11" s="869"/>
      <c r="CU11" s="865"/>
      <c r="CV11" s="873"/>
      <c r="CW11" s="876"/>
      <c r="CX11" s="865"/>
      <c r="CY11" s="865"/>
      <c r="CZ11" s="865"/>
      <c r="DA11" s="865"/>
      <c r="DB11" s="865"/>
      <c r="DC11" s="865"/>
      <c r="DD11" s="865"/>
      <c r="DE11" s="877"/>
      <c r="DF11" s="869"/>
      <c r="DG11" s="865"/>
      <c r="DH11" s="873"/>
      <c r="DI11" s="876"/>
      <c r="DJ11" s="865"/>
      <c r="DK11" s="865"/>
      <c r="DL11" s="865"/>
      <c r="DM11" s="865"/>
      <c r="DN11" s="865"/>
      <c r="DO11" s="865"/>
      <c r="DP11" s="865"/>
      <c r="DQ11" s="865"/>
      <c r="DR11" s="865"/>
      <c r="DS11" s="865"/>
      <c r="DT11" s="865"/>
      <c r="DU11" s="865"/>
      <c r="DV11" s="865"/>
      <c r="DW11" s="865"/>
      <c r="DX11" s="865"/>
      <c r="DY11" s="865"/>
      <c r="DZ11" s="865"/>
      <c r="EA11" s="865"/>
      <c r="EB11" s="865"/>
      <c r="EC11" s="865"/>
      <c r="ED11" s="865"/>
      <c r="EE11" s="865"/>
      <c r="EF11" s="865"/>
      <c r="EG11" s="40">
        <v>0.8</v>
      </c>
      <c r="EH11" s="40">
        <v>0.8</v>
      </c>
      <c r="EI11" s="40">
        <v>0.8</v>
      </c>
      <c r="EJ11" s="44"/>
    </row>
    <row r="12" spans="1:140" s="1" customFormat="1" ht="12.75" customHeight="1" x14ac:dyDescent="0.3">
      <c r="B12" s="11" t="s">
        <v>2</v>
      </c>
      <c r="C12" s="10" t="s">
        <v>16</v>
      </c>
      <c r="D12" s="36" t="s">
        <v>16</v>
      </c>
      <c r="E12" s="33" t="s">
        <v>26</v>
      </c>
      <c r="F12" s="10" t="s">
        <v>26</v>
      </c>
      <c r="G12" s="36" t="s">
        <v>26</v>
      </c>
      <c r="H12" s="41" t="s">
        <v>26</v>
      </c>
      <c r="I12" s="32" t="s">
        <v>29</v>
      </c>
      <c r="J12" s="36" t="s">
        <v>29</v>
      </c>
      <c r="K12" s="41" t="s">
        <v>26</v>
      </c>
      <c r="L12" s="10" t="s">
        <v>29</v>
      </c>
      <c r="M12" s="55" t="s">
        <v>49</v>
      </c>
      <c r="N12" s="79" t="s">
        <v>49</v>
      </c>
      <c r="O12" s="869"/>
      <c r="P12" s="865"/>
      <c r="Q12" s="865"/>
      <c r="R12" s="865"/>
      <c r="S12" s="865"/>
      <c r="T12" s="865"/>
      <c r="U12" s="865"/>
      <c r="V12" s="865"/>
      <c r="W12" s="865"/>
      <c r="X12" s="865"/>
      <c r="Y12" s="865"/>
      <c r="Z12" s="873"/>
      <c r="AA12" s="876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865"/>
      <c r="AO12" s="865"/>
      <c r="AP12" s="865"/>
      <c r="AQ12" s="865"/>
      <c r="AR12" s="865"/>
      <c r="AS12" s="865"/>
      <c r="AT12" s="865"/>
      <c r="AU12" s="865"/>
      <c r="AV12" s="865"/>
      <c r="AW12" s="865"/>
      <c r="AX12" s="865"/>
      <c r="AY12" s="865"/>
      <c r="AZ12" s="865"/>
      <c r="BA12" s="865"/>
      <c r="BB12" s="865"/>
      <c r="BC12" s="865"/>
      <c r="BD12" s="865"/>
      <c r="BE12" s="865"/>
      <c r="BF12" s="865"/>
      <c r="BG12" s="865"/>
      <c r="BH12" s="865"/>
      <c r="BI12" s="865"/>
      <c r="BJ12" s="865"/>
      <c r="BK12" s="865"/>
      <c r="BL12" s="865"/>
      <c r="BM12" s="865"/>
      <c r="BN12" s="865"/>
      <c r="BO12" s="865"/>
      <c r="BP12" s="865"/>
      <c r="BQ12" s="865"/>
      <c r="BR12" s="865"/>
      <c r="BS12" s="865"/>
      <c r="BT12" s="865"/>
      <c r="BU12" s="865"/>
      <c r="BV12" s="865"/>
      <c r="BW12" s="865"/>
      <c r="BX12" s="865"/>
      <c r="BY12" s="865"/>
      <c r="BZ12" s="865"/>
      <c r="CA12" s="865"/>
      <c r="CB12" s="865"/>
      <c r="CC12" s="865"/>
      <c r="CD12" s="865"/>
      <c r="CE12" s="865"/>
      <c r="CF12" s="865"/>
      <c r="CG12" s="865"/>
      <c r="CH12" s="865"/>
      <c r="CI12" s="865"/>
      <c r="CJ12" s="865"/>
      <c r="CK12" s="865"/>
      <c r="CL12" s="865"/>
      <c r="CM12" s="865"/>
      <c r="CN12" s="865"/>
      <c r="CO12" s="865"/>
      <c r="CP12" s="865"/>
      <c r="CQ12" s="865"/>
      <c r="CR12" s="865"/>
      <c r="CS12" s="877"/>
      <c r="CT12" s="869"/>
      <c r="CU12" s="865"/>
      <c r="CV12" s="873"/>
      <c r="CW12" s="876"/>
      <c r="CX12" s="865"/>
      <c r="CY12" s="865"/>
      <c r="CZ12" s="865"/>
      <c r="DA12" s="865"/>
      <c r="DB12" s="865"/>
      <c r="DC12" s="865"/>
      <c r="DD12" s="865"/>
      <c r="DE12" s="877"/>
      <c r="DF12" s="869"/>
      <c r="DG12" s="865"/>
      <c r="DH12" s="873"/>
      <c r="DI12" s="876"/>
      <c r="DJ12" s="865"/>
      <c r="DK12" s="865"/>
      <c r="DL12" s="865"/>
      <c r="DM12" s="865"/>
      <c r="DN12" s="865"/>
      <c r="DO12" s="865"/>
      <c r="DP12" s="865"/>
      <c r="DQ12" s="865"/>
      <c r="DR12" s="865"/>
      <c r="DS12" s="865"/>
      <c r="DT12" s="865"/>
      <c r="DU12" s="865"/>
      <c r="DV12" s="865"/>
      <c r="DW12" s="865"/>
      <c r="DX12" s="865"/>
      <c r="DY12" s="865"/>
      <c r="DZ12" s="865"/>
      <c r="EA12" s="865"/>
      <c r="EB12" s="865"/>
      <c r="EC12" s="865"/>
      <c r="ED12" s="865"/>
      <c r="EE12" s="865"/>
      <c r="EF12" s="865"/>
      <c r="EG12" s="40" t="s">
        <v>384</v>
      </c>
      <c r="EH12" s="40" t="s">
        <v>384</v>
      </c>
      <c r="EI12" s="40" t="s">
        <v>384</v>
      </c>
      <c r="EJ12" s="44"/>
    </row>
    <row r="13" spans="1:140" s="1" customFormat="1" ht="12.75" customHeight="1" x14ac:dyDescent="0.3">
      <c r="B13" s="11" t="s">
        <v>3</v>
      </c>
      <c r="C13" s="10">
        <v>9.5000000000000001E-2</v>
      </c>
      <c r="D13" s="36">
        <v>9.5000000000000001E-2</v>
      </c>
      <c r="E13" s="33">
        <v>9.8000000000000004E-2</v>
      </c>
      <c r="F13" s="10">
        <v>5.6000000000000001E-2</v>
      </c>
      <c r="G13" s="36">
        <v>5.6000000000000001E-2</v>
      </c>
      <c r="H13" s="41">
        <v>6.2E-2</v>
      </c>
      <c r="I13" s="32">
        <v>8.2000000000000003E-2</v>
      </c>
      <c r="J13" s="36">
        <v>8.2000000000000003E-2</v>
      </c>
      <c r="K13" s="41">
        <v>0.105</v>
      </c>
      <c r="L13" s="10">
        <v>0.13700000000000001</v>
      </c>
      <c r="M13" s="55" t="s">
        <v>49</v>
      </c>
      <c r="N13" s="79" t="s">
        <v>49</v>
      </c>
      <c r="O13" s="869"/>
      <c r="P13" s="865"/>
      <c r="Q13" s="865"/>
      <c r="R13" s="865"/>
      <c r="S13" s="865"/>
      <c r="T13" s="865"/>
      <c r="U13" s="865"/>
      <c r="V13" s="865"/>
      <c r="W13" s="865"/>
      <c r="X13" s="865"/>
      <c r="Y13" s="865"/>
      <c r="Z13" s="873"/>
      <c r="AA13" s="876"/>
      <c r="AB13" s="865"/>
      <c r="AC13" s="865"/>
      <c r="AD13" s="865"/>
      <c r="AE13" s="865"/>
      <c r="AF13" s="865"/>
      <c r="AG13" s="865"/>
      <c r="AH13" s="865"/>
      <c r="AI13" s="865"/>
      <c r="AJ13" s="865"/>
      <c r="AK13" s="865"/>
      <c r="AL13" s="865"/>
      <c r="AM13" s="865"/>
      <c r="AN13" s="865"/>
      <c r="AO13" s="865"/>
      <c r="AP13" s="865"/>
      <c r="AQ13" s="865"/>
      <c r="AR13" s="865"/>
      <c r="AS13" s="865"/>
      <c r="AT13" s="865"/>
      <c r="AU13" s="865"/>
      <c r="AV13" s="865"/>
      <c r="AW13" s="865"/>
      <c r="AX13" s="865"/>
      <c r="AY13" s="865"/>
      <c r="AZ13" s="865"/>
      <c r="BA13" s="865"/>
      <c r="BB13" s="865"/>
      <c r="BC13" s="865"/>
      <c r="BD13" s="865"/>
      <c r="BE13" s="865"/>
      <c r="BF13" s="865"/>
      <c r="BG13" s="865"/>
      <c r="BH13" s="865"/>
      <c r="BI13" s="865"/>
      <c r="BJ13" s="865"/>
      <c r="BK13" s="865"/>
      <c r="BL13" s="865"/>
      <c r="BM13" s="865"/>
      <c r="BN13" s="865"/>
      <c r="BO13" s="865"/>
      <c r="BP13" s="865"/>
      <c r="BQ13" s="865"/>
      <c r="BR13" s="865"/>
      <c r="BS13" s="865"/>
      <c r="BT13" s="865"/>
      <c r="BU13" s="865"/>
      <c r="BV13" s="865"/>
      <c r="BW13" s="865"/>
      <c r="BX13" s="865"/>
      <c r="BY13" s="865"/>
      <c r="BZ13" s="865"/>
      <c r="CA13" s="865"/>
      <c r="CB13" s="865"/>
      <c r="CC13" s="865"/>
      <c r="CD13" s="865"/>
      <c r="CE13" s="865"/>
      <c r="CF13" s="865"/>
      <c r="CG13" s="865"/>
      <c r="CH13" s="865"/>
      <c r="CI13" s="865"/>
      <c r="CJ13" s="865"/>
      <c r="CK13" s="865"/>
      <c r="CL13" s="865"/>
      <c r="CM13" s="865"/>
      <c r="CN13" s="865"/>
      <c r="CO13" s="865"/>
      <c r="CP13" s="865"/>
      <c r="CQ13" s="865"/>
      <c r="CR13" s="865"/>
      <c r="CS13" s="877"/>
      <c r="CT13" s="869"/>
      <c r="CU13" s="865"/>
      <c r="CV13" s="873"/>
      <c r="CW13" s="876"/>
      <c r="CX13" s="865"/>
      <c r="CY13" s="865"/>
      <c r="CZ13" s="865"/>
      <c r="DA13" s="865"/>
      <c r="DB13" s="865"/>
      <c r="DC13" s="865"/>
      <c r="DD13" s="865"/>
      <c r="DE13" s="877"/>
      <c r="DF13" s="869"/>
      <c r="DG13" s="865"/>
      <c r="DH13" s="873"/>
      <c r="DI13" s="876"/>
      <c r="DJ13" s="865"/>
      <c r="DK13" s="865"/>
      <c r="DL13" s="865"/>
      <c r="DM13" s="865"/>
      <c r="DN13" s="865"/>
      <c r="DO13" s="865"/>
      <c r="DP13" s="865"/>
      <c r="DQ13" s="865"/>
      <c r="DR13" s="865"/>
      <c r="DS13" s="865"/>
      <c r="DT13" s="865"/>
      <c r="DU13" s="865"/>
      <c r="DV13" s="865"/>
      <c r="DW13" s="865"/>
      <c r="DX13" s="865"/>
      <c r="DY13" s="865"/>
      <c r="DZ13" s="865"/>
      <c r="EA13" s="865"/>
      <c r="EB13" s="865"/>
      <c r="EC13" s="865"/>
      <c r="ED13" s="865"/>
      <c r="EE13" s="865"/>
      <c r="EF13" s="865"/>
      <c r="EG13" s="57">
        <v>0.11</v>
      </c>
      <c r="EH13" s="57">
        <v>0.11</v>
      </c>
      <c r="EI13" s="57">
        <v>0.11</v>
      </c>
      <c r="EJ13" s="44"/>
    </row>
    <row r="14" spans="1:140" s="1" customFormat="1" ht="124.2" x14ac:dyDescent="0.3">
      <c r="B14" s="23" t="s">
        <v>1</v>
      </c>
      <c r="C14" s="24" t="s">
        <v>551</v>
      </c>
      <c r="D14" s="37" t="s">
        <v>552</v>
      </c>
      <c r="E14" s="76" t="s">
        <v>553</v>
      </c>
      <c r="F14" s="24" t="s">
        <v>545</v>
      </c>
      <c r="G14" s="37" t="s">
        <v>546</v>
      </c>
      <c r="H14" s="42" t="s">
        <v>547</v>
      </c>
      <c r="I14" s="89" t="s">
        <v>548</v>
      </c>
      <c r="J14" s="37" t="s">
        <v>548</v>
      </c>
      <c r="K14" s="42" t="s">
        <v>549</v>
      </c>
      <c r="L14" s="24" t="s">
        <v>550</v>
      </c>
      <c r="M14" s="55" t="s">
        <v>49</v>
      </c>
      <c r="N14" s="79" t="s">
        <v>49</v>
      </c>
      <c r="O14" s="869"/>
      <c r="P14" s="865"/>
      <c r="Q14" s="865"/>
      <c r="R14" s="865"/>
      <c r="S14" s="865"/>
      <c r="T14" s="865"/>
      <c r="U14" s="865"/>
      <c r="V14" s="865"/>
      <c r="W14" s="865"/>
      <c r="X14" s="865"/>
      <c r="Y14" s="865"/>
      <c r="Z14" s="873"/>
      <c r="AA14" s="876"/>
      <c r="AB14" s="865"/>
      <c r="AC14" s="865"/>
      <c r="AD14" s="865"/>
      <c r="AE14" s="865"/>
      <c r="AF14" s="865"/>
      <c r="AG14" s="865"/>
      <c r="AH14" s="865"/>
      <c r="AI14" s="865"/>
      <c r="AJ14" s="865"/>
      <c r="AK14" s="865"/>
      <c r="AL14" s="865"/>
      <c r="AM14" s="865"/>
      <c r="AN14" s="865"/>
      <c r="AO14" s="865"/>
      <c r="AP14" s="865"/>
      <c r="AQ14" s="865"/>
      <c r="AR14" s="865"/>
      <c r="AS14" s="865"/>
      <c r="AT14" s="865"/>
      <c r="AU14" s="865"/>
      <c r="AV14" s="865"/>
      <c r="AW14" s="865"/>
      <c r="AX14" s="865"/>
      <c r="AY14" s="865"/>
      <c r="AZ14" s="865"/>
      <c r="BA14" s="865"/>
      <c r="BB14" s="865"/>
      <c r="BC14" s="865"/>
      <c r="BD14" s="865"/>
      <c r="BE14" s="865"/>
      <c r="BF14" s="865"/>
      <c r="BG14" s="865"/>
      <c r="BH14" s="865"/>
      <c r="BI14" s="865"/>
      <c r="BJ14" s="865"/>
      <c r="BK14" s="865"/>
      <c r="BL14" s="865"/>
      <c r="BM14" s="865"/>
      <c r="BN14" s="865"/>
      <c r="BO14" s="865"/>
      <c r="BP14" s="865"/>
      <c r="BQ14" s="865"/>
      <c r="BR14" s="865"/>
      <c r="BS14" s="865"/>
      <c r="BT14" s="865"/>
      <c r="BU14" s="865"/>
      <c r="BV14" s="865"/>
      <c r="BW14" s="865"/>
      <c r="BX14" s="865"/>
      <c r="BY14" s="865"/>
      <c r="BZ14" s="865"/>
      <c r="CA14" s="865"/>
      <c r="CB14" s="865"/>
      <c r="CC14" s="865"/>
      <c r="CD14" s="865"/>
      <c r="CE14" s="865"/>
      <c r="CF14" s="865"/>
      <c r="CG14" s="865"/>
      <c r="CH14" s="865"/>
      <c r="CI14" s="865"/>
      <c r="CJ14" s="865"/>
      <c r="CK14" s="865"/>
      <c r="CL14" s="865"/>
      <c r="CM14" s="865"/>
      <c r="CN14" s="865"/>
      <c r="CO14" s="865"/>
      <c r="CP14" s="865"/>
      <c r="CQ14" s="865"/>
      <c r="CR14" s="865"/>
      <c r="CS14" s="877"/>
      <c r="CT14" s="869"/>
      <c r="CU14" s="865"/>
      <c r="CV14" s="873"/>
      <c r="CW14" s="876"/>
      <c r="CX14" s="865"/>
      <c r="CY14" s="865"/>
      <c r="CZ14" s="865"/>
      <c r="DA14" s="865"/>
      <c r="DB14" s="865"/>
      <c r="DC14" s="865"/>
      <c r="DD14" s="865"/>
      <c r="DE14" s="877"/>
      <c r="DF14" s="869"/>
      <c r="DG14" s="865"/>
      <c r="DH14" s="873"/>
      <c r="DI14" s="876"/>
      <c r="DJ14" s="865"/>
      <c r="DK14" s="865"/>
      <c r="DL14" s="865"/>
      <c r="DM14" s="865"/>
      <c r="DN14" s="865"/>
      <c r="DO14" s="865"/>
      <c r="DP14" s="865"/>
      <c r="DQ14" s="865"/>
      <c r="DR14" s="865"/>
      <c r="DS14" s="865"/>
      <c r="DT14" s="865"/>
      <c r="DU14" s="865"/>
      <c r="DV14" s="865"/>
      <c r="DW14" s="865"/>
      <c r="DX14" s="865"/>
      <c r="DY14" s="865"/>
      <c r="DZ14" s="865"/>
      <c r="EA14" s="865"/>
      <c r="EB14" s="865"/>
      <c r="EC14" s="865"/>
      <c r="ED14" s="865"/>
      <c r="EE14" s="865"/>
      <c r="EF14" s="865"/>
      <c r="EG14" s="46" t="s">
        <v>385</v>
      </c>
      <c r="EH14" s="46" t="s">
        <v>385</v>
      </c>
      <c r="EI14" s="46" t="s">
        <v>385</v>
      </c>
      <c r="EJ14" s="44"/>
    </row>
    <row r="15" spans="1:140" s="1" customFormat="1" ht="12.75" customHeight="1" x14ac:dyDescent="0.3">
      <c r="B15" s="11" t="s">
        <v>9</v>
      </c>
      <c r="C15" s="10" t="s">
        <v>99</v>
      </c>
      <c r="D15" s="36" t="s">
        <v>99</v>
      </c>
      <c r="E15" s="33" t="s">
        <v>95</v>
      </c>
      <c r="F15" s="10" t="s">
        <v>27</v>
      </c>
      <c r="G15" s="36" t="s">
        <v>27</v>
      </c>
      <c r="H15" s="41" t="s">
        <v>96</v>
      </c>
      <c r="I15" s="32" t="s">
        <v>17</v>
      </c>
      <c r="J15" s="36" t="s">
        <v>17</v>
      </c>
      <c r="K15" s="41" t="s">
        <v>95</v>
      </c>
      <c r="L15" s="10" t="s">
        <v>17</v>
      </c>
      <c r="M15" s="55" t="s">
        <v>49</v>
      </c>
      <c r="N15" s="79" t="s">
        <v>49</v>
      </c>
      <c r="O15" s="869"/>
      <c r="P15" s="865"/>
      <c r="Q15" s="865"/>
      <c r="R15" s="865"/>
      <c r="S15" s="865"/>
      <c r="T15" s="865"/>
      <c r="U15" s="865"/>
      <c r="V15" s="865"/>
      <c r="W15" s="865"/>
      <c r="X15" s="865"/>
      <c r="Y15" s="865"/>
      <c r="Z15" s="873"/>
      <c r="AA15" s="876"/>
      <c r="AB15" s="865"/>
      <c r="AC15" s="865"/>
      <c r="AD15" s="865"/>
      <c r="AE15" s="865"/>
      <c r="AF15" s="865"/>
      <c r="AG15" s="865"/>
      <c r="AH15" s="865"/>
      <c r="AI15" s="865"/>
      <c r="AJ15" s="865"/>
      <c r="AK15" s="865"/>
      <c r="AL15" s="865"/>
      <c r="AM15" s="865"/>
      <c r="AN15" s="865"/>
      <c r="AO15" s="865"/>
      <c r="AP15" s="865"/>
      <c r="AQ15" s="865"/>
      <c r="AR15" s="865"/>
      <c r="AS15" s="865"/>
      <c r="AT15" s="865"/>
      <c r="AU15" s="865"/>
      <c r="AV15" s="865"/>
      <c r="AW15" s="865"/>
      <c r="AX15" s="865"/>
      <c r="AY15" s="865"/>
      <c r="AZ15" s="865"/>
      <c r="BA15" s="865"/>
      <c r="BB15" s="865"/>
      <c r="BC15" s="865"/>
      <c r="BD15" s="865"/>
      <c r="BE15" s="865"/>
      <c r="BF15" s="865"/>
      <c r="BG15" s="865"/>
      <c r="BH15" s="865"/>
      <c r="BI15" s="865"/>
      <c r="BJ15" s="865"/>
      <c r="BK15" s="865"/>
      <c r="BL15" s="865"/>
      <c r="BM15" s="865"/>
      <c r="BN15" s="865"/>
      <c r="BO15" s="865"/>
      <c r="BP15" s="865"/>
      <c r="BQ15" s="865"/>
      <c r="BR15" s="865"/>
      <c r="BS15" s="865"/>
      <c r="BT15" s="865"/>
      <c r="BU15" s="865"/>
      <c r="BV15" s="865"/>
      <c r="BW15" s="865"/>
      <c r="BX15" s="865"/>
      <c r="BY15" s="865"/>
      <c r="BZ15" s="865"/>
      <c r="CA15" s="865"/>
      <c r="CB15" s="865"/>
      <c r="CC15" s="865"/>
      <c r="CD15" s="865"/>
      <c r="CE15" s="865"/>
      <c r="CF15" s="865"/>
      <c r="CG15" s="865"/>
      <c r="CH15" s="865"/>
      <c r="CI15" s="865"/>
      <c r="CJ15" s="865"/>
      <c r="CK15" s="865"/>
      <c r="CL15" s="865"/>
      <c r="CM15" s="865"/>
      <c r="CN15" s="865"/>
      <c r="CO15" s="865"/>
      <c r="CP15" s="865"/>
      <c r="CQ15" s="865"/>
      <c r="CR15" s="865"/>
      <c r="CS15" s="877"/>
      <c r="CT15" s="869"/>
      <c r="CU15" s="865"/>
      <c r="CV15" s="873"/>
      <c r="CW15" s="876"/>
      <c r="CX15" s="865"/>
      <c r="CY15" s="865"/>
      <c r="CZ15" s="865"/>
      <c r="DA15" s="865"/>
      <c r="DB15" s="865"/>
      <c r="DC15" s="865"/>
      <c r="DD15" s="865"/>
      <c r="DE15" s="877"/>
      <c r="DF15" s="869"/>
      <c r="DG15" s="865"/>
      <c r="DH15" s="873"/>
      <c r="DI15" s="876"/>
      <c r="DJ15" s="865"/>
      <c r="DK15" s="865"/>
      <c r="DL15" s="865"/>
      <c r="DM15" s="865"/>
      <c r="DN15" s="865"/>
      <c r="DO15" s="865"/>
      <c r="DP15" s="865"/>
      <c r="DQ15" s="865"/>
      <c r="DR15" s="865"/>
      <c r="DS15" s="865"/>
      <c r="DT15" s="865"/>
      <c r="DU15" s="865"/>
      <c r="DV15" s="865"/>
      <c r="DW15" s="865"/>
      <c r="DX15" s="865"/>
      <c r="DY15" s="865"/>
      <c r="DZ15" s="865"/>
      <c r="EA15" s="865"/>
      <c r="EB15" s="865"/>
      <c r="EC15" s="865"/>
      <c r="ED15" s="865"/>
      <c r="EE15" s="865"/>
      <c r="EF15" s="865"/>
      <c r="EG15" s="40" t="s">
        <v>333</v>
      </c>
      <c r="EH15" s="40" t="s">
        <v>333</v>
      </c>
      <c r="EI15" s="40" t="s">
        <v>333</v>
      </c>
      <c r="EJ15" s="44"/>
    </row>
    <row r="16" spans="1:140" s="1" customFormat="1" ht="12.75" customHeight="1" x14ac:dyDescent="0.3">
      <c r="B16" s="11" t="s">
        <v>97</v>
      </c>
      <c r="C16" s="10">
        <v>5.1999999999999998E-2</v>
      </c>
      <c r="D16" s="36">
        <v>5.1999999999999998E-2</v>
      </c>
      <c r="E16" s="33">
        <v>7.0999999999999994E-2</v>
      </c>
      <c r="F16" s="10" t="s">
        <v>45</v>
      </c>
      <c r="G16" s="36" t="s">
        <v>45</v>
      </c>
      <c r="H16" s="41" t="s">
        <v>45</v>
      </c>
      <c r="I16" s="32">
        <v>5.1999999999999998E-2</v>
      </c>
      <c r="J16" s="36">
        <v>5.1999999999999998E-2</v>
      </c>
      <c r="K16" s="41">
        <v>7.0999999999999994E-2</v>
      </c>
      <c r="L16" s="10">
        <v>5.1999999999999998E-2</v>
      </c>
      <c r="M16" s="55" t="s">
        <v>49</v>
      </c>
      <c r="N16" s="79" t="s">
        <v>49</v>
      </c>
      <c r="O16" s="869"/>
      <c r="P16" s="865"/>
      <c r="Q16" s="865"/>
      <c r="R16" s="865"/>
      <c r="S16" s="865"/>
      <c r="T16" s="865"/>
      <c r="U16" s="865"/>
      <c r="V16" s="865"/>
      <c r="W16" s="865"/>
      <c r="X16" s="865"/>
      <c r="Y16" s="865"/>
      <c r="Z16" s="873"/>
      <c r="AA16" s="876"/>
      <c r="AB16" s="865"/>
      <c r="AC16" s="865"/>
      <c r="AD16" s="865"/>
      <c r="AE16" s="865"/>
      <c r="AF16" s="865"/>
      <c r="AG16" s="865"/>
      <c r="AH16" s="865"/>
      <c r="AI16" s="865"/>
      <c r="AJ16" s="865"/>
      <c r="AK16" s="865"/>
      <c r="AL16" s="865"/>
      <c r="AM16" s="865"/>
      <c r="AN16" s="865"/>
      <c r="AO16" s="865"/>
      <c r="AP16" s="865"/>
      <c r="AQ16" s="865"/>
      <c r="AR16" s="865"/>
      <c r="AS16" s="865"/>
      <c r="AT16" s="865"/>
      <c r="AU16" s="865"/>
      <c r="AV16" s="865"/>
      <c r="AW16" s="865"/>
      <c r="AX16" s="865"/>
      <c r="AY16" s="865"/>
      <c r="AZ16" s="865"/>
      <c r="BA16" s="865"/>
      <c r="BB16" s="865"/>
      <c r="BC16" s="865"/>
      <c r="BD16" s="865"/>
      <c r="BE16" s="865"/>
      <c r="BF16" s="865"/>
      <c r="BG16" s="865"/>
      <c r="BH16" s="865"/>
      <c r="BI16" s="865"/>
      <c r="BJ16" s="865"/>
      <c r="BK16" s="865"/>
      <c r="BL16" s="865"/>
      <c r="BM16" s="865"/>
      <c r="BN16" s="865"/>
      <c r="BO16" s="865"/>
      <c r="BP16" s="865"/>
      <c r="BQ16" s="865"/>
      <c r="BR16" s="865"/>
      <c r="BS16" s="865"/>
      <c r="BT16" s="865"/>
      <c r="BU16" s="865"/>
      <c r="BV16" s="865"/>
      <c r="BW16" s="865"/>
      <c r="BX16" s="865"/>
      <c r="BY16" s="865"/>
      <c r="BZ16" s="865"/>
      <c r="CA16" s="865"/>
      <c r="CB16" s="865"/>
      <c r="CC16" s="865"/>
      <c r="CD16" s="865"/>
      <c r="CE16" s="865"/>
      <c r="CF16" s="865"/>
      <c r="CG16" s="865"/>
      <c r="CH16" s="865"/>
      <c r="CI16" s="865"/>
      <c r="CJ16" s="865"/>
      <c r="CK16" s="865"/>
      <c r="CL16" s="865"/>
      <c r="CM16" s="865"/>
      <c r="CN16" s="865"/>
      <c r="CO16" s="865"/>
      <c r="CP16" s="865"/>
      <c r="CQ16" s="865"/>
      <c r="CR16" s="865"/>
      <c r="CS16" s="877"/>
      <c r="CT16" s="869"/>
      <c r="CU16" s="865"/>
      <c r="CV16" s="873"/>
      <c r="CW16" s="876"/>
      <c r="CX16" s="865"/>
      <c r="CY16" s="865"/>
      <c r="CZ16" s="865"/>
      <c r="DA16" s="865"/>
      <c r="DB16" s="865"/>
      <c r="DC16" s="865"/>
      <c r="DD16" s="865"/>
      <c r="DE16" s="877"/>
      <c r="DF16" s="869"/>
      <c r="DG16" s="865"/>
      <c r="DH16" s="873"/>
      <c r="DI16" s="876"/>
      <c r="DJ16" s="865"/>
      <c r="DK16" s="865"/>
      <c r="DL16" s="865"/>
      <c r="DM16" s="865"/>
      <c r="DN16" s="865"/>
      <c r="DO16" s="865"/>
      <c r="DP16" s="865"/>
      <c r="DQ16" s="865"/>
      <c r="DR16" s="865"/>
      <c r="DS16" s="865"/>
      <c r="DT16" s="865"/>
      <c r="DU16" s="865"/>
      <c r="DV16" s="865"/>
      <c r="DW16" s="865"/>
      <c r="DX16" s="865"/>
      <c r="DY16" s="865"/>
      <c r="DZ16" s="865"/>
      <c r="EA16" s="865"/>
      <c r="EB16" s="865"/>
      <c r="EC16" s="865"/>
      <c r="ED16" s="865"/>
      <c r="EE16" s="865"/>
      <c r="EF16" s="865"/>
      <c r="EG16" s="40" t="s">
        <v>333</v>
      </c>
      <c r="EH16" s="40" t="s">
        <v>333</v>
      </c>
      <c r="EI16" s="40" t="s">
        <v>333</v>
      </c>
      <c r="EJ16" s="44"/>
    </row>
    <row r="17" spans="2:140" s="1" customFormat="1" ht="27.6" x14ac:dyDescent="0.3">
      <c r="B17" s="11" t="s">
        <v>98</v>
      </c>
      <c r="C17" s="10" t="s">
        <v>45</v>
      </c>
      <c r="D17" s="36" t="s">
        <v>45</v>
      </c>
      <c r="E17" s="33" t="s">
        <v>45</v>
      </c>
      <c r="F17" s="25" t="s">
        <v>100</v>
      </c>
      <c r="G17" s="38" t="s">
        <v>100</v>
      </c>
      <c r="H17" s="74" t="s">
        <v>101</v>
      </c>
      <c r="I17" s="32" t="s">
        <v>45</v>
      </c>
      <c r="J17" s="36" t="s">
        <v>45</v>
      </c>
      <c r="K17" s="41" t="s">
        <v>45</v>
      </c>
      <c r="L17" s="10" t="s">
        <v>45</v>
      </c>
      <c r="M17" s="55" t="s">
        <v>49</v>
      </c>
      <c r="N17" s="79" t="s">
        <v>49</v>
      </c>
      <c r="O17" s="869"/>
      <c r="P17" s="865"/>
      <c r="Q17" s="865"/>
      <c r="R17" s="865"/>
      <c r="S17" s="865"/>
      <c r="T17" s="865"/>
      <c r="U17" s="865"/>
      <c r="V17" s="865"/>
      <c r="W17" s="865"/>
      <c r="X17" s="865"/>
      <c r="Y17" s="865"/>
      <c r="Z17" s="873"/>
      <c r="AA17" s="876"/>
      <c r="AB17" s="865"/>
      <c r="AC17" s="865"/>
      <c r="AD17" s="865"/>
      <c r="AE17" s="865"/>
      <c r="AF17" s="865"/>
      <c r="AG17" s="865"/>
      <c r="AH17" s="865"/>
      <c r="AI17" s="865"/>
      <c r="AJ17" s="865"/>
      <c r="AK17" s="865"/>
      <c r="AL17" s="865"/>
      <c r="AM17" s="865"/>
      <c r="AN17" s="865"/>
      <c r="AO17" s="865"/>
      <c r="AP17" s="865"/>
      <c r="AQ17" s="865"/>
      <c r="AR17" s="865"/>
      <c r="AS17" s="865"/>
      <c r="AT17" s="865"/>
      <c r="AU17" s="865"/>
      <c r="AV17" s="865"/>
      <c r="AW17" s="865"/>
      <c r="AX17" s="865"/>
      <c r="AY17" s="865"/>
      <c r="AZ17" s="865"/>
      <c r="BA17" s="865"/>
      <c r="BB17" s="865"/>
      <c r="BC17" s="865"/>
      <c r="BD17" s="865"/>
      <c r="BE17" s="865"/>
      <c r="BF17" s="865"/>
      <c r="BG17" s="865"/>
      <c r="BH17" s="865"/>
      <c r="BI17" s="865"/>
      <c r="BJ17" s="865"/>
      <c r="BK17" s="865"/>
      <c r="BL17" s="865"/>
      <c r="BM17" s="865"/>
      <c r="BN17" s="865"/>
      <c r="BO17" s="865"/>
      <c r="BP17" s="865"/>
      <c r="BQ17" s="865"/>
      <c r="BR17" s="865"/>
      <c r="BS17" s="865"/>
      <c r="BT17" s="865"/>
      <c r="BU17" s="865"/>
      <c r="BV17" s="865"/>
      <c r="BW17" s="865"/>
      <c r="BX17" s="865"/>
      <c r="BY17" s="865"/>
      <c r="BZ17" s="865"/>
      <c r="CA17" s="865"/>
      <c r="CB17" s="865"/>
      <c r="CC17" s="865"/>
      <c r="CD17" s="865"/>
      <c r="CE17" s="865"/>
      <c r="CF17" s="865"/>
      <c r="CG17" s="865"/>
      <c r="CH17" s="865"/>
      <c r="CI17" s="865"/>
      <c r="CJ17" s="865"/>
      <c r="CK17" s="865"/>
      <c r="CL17" s="865"/>
      <c r="CM17" s="865"/>
      <c r="CN17" s="865"/>
      <c r="CO17" s="865"/>
      <c r="CP17" s="865"/>
      <c r="CQ17" s="865"/>
      <c r="CR17" s="865"/>
      <c r="CS17" s="877"/>
      <c r="CT17" s="869"/>
      <c r="CU17" s="865"/>
      <c r="CV17" s="873"/>
      <c r="CW17" s="876"/>
      <c r="CX17" s="865"/>
      <c r="CY17" s="865"/>
      <c r="CZ17" s="865"/>
      <c r="DA17" s="865"/>
      <c r="DB17" s="865"/>
      <c r="DC17" s="865"/>
      <c r="DD17" s="865"/>
      <c r="DE17" s="877"/>
      <c r="DF17" s="869"/>
      <c r="DG17" s="865"/>
      <c r="DH17" s="873"/>
      <c r="DI17" s="876"/>
      <c r="DJ17" s="865"/>
      <c r="DK17" s="865"/>
      <c r="DL17" s="865"/>
      <c r="DM17" s="865"/>
      <c r="DN17" s="865"/>
      <c r="DO17" s="865"/>
      <c r="DP17" s="865"/>
      <c r="DQ17" s="865"/>
      <c r="DR17" s="865"/>
      <c r="DS17" s="865"/>
      <c r="DT17" s="865"/>
      <c r="DU17" s="865"/>
      <c r="DV17" s="865"/>
      <c r="DW17" s="865"/>
      <c r="DX17" s="865"/>
      <c r="DY17" s="865"/>
      <c r="DZ17" s="865"/>
      <c r="EA17" s="865"/>
      <c r="EB17" s="865"/>
      <c r="EC17" s="865"/>
      <c r="ED17" s="865"/>
      <c r="EE17" s="865"/>
      <c r="EF17" s="865"/>
      <c r="EG17" s="40">
        <v>0.73</v>
      </c>
      <c r="EH17" s="40">
        <v>0.73</v>
      </c>
      <c r="EI17" s="40">
        <v>0.73</v>
      </c>
      <c r="EJ17" s="44"/>
    </row>
    <row r="18" spans="2:140" s="1" customFormat="1" ht="138" x14ac:dyDescent="0.3">
      <c r="B18" s="23" t="s">
        <v>10</v>
      </c>
      <c r="C18" s="25" t="s">
        <v>559</v>
      </c>
      <c r="D18" s="38" t="s">
        <v>559</v>
      </c>
      <c r="E18" s="76" t="s">
        <v>558</v>
      </c>
      <c r="F18" s="48" t="s">
        <v>45</v>
      </c>
      <c r="G18" s="58" t="s">
        <v>45</v>
      </c>
      <c r="H18" s="97" t="s">
        <v>45</v>
      </c>
      <c r="I18" s="91" t="s">
        <v>560</v>
      </c>
      <c r="J18" s="38" t="s">
        <v>559</v>
      </c>
      <c r="K18" s="42" t="s">
        <v>554</v>
      </c>
      <c r="L18" s="25" t="s">
        <v>557</v>
      </c>
      <c r="M18" s="55" t="s">
        <v>49</v>
      </c>
      <c r="N18" s="79" t="s">
        <v>49</v>
      </c>
      <c r="O18" s="869"/>
      <c r="P18" s="865"/>
      <c r="Q18" s="865"/>
      <c r="R18" s="865"/>
      <c r="S18" s="865"/>
      <c r="T18" s="865"/>
      <c r="U18" s="865"/>
      <c r="V18" s="865"/>
      <c r="W18" s="865"/>
      <c r="X18" s="865"/>
      <c r="Y18" s="865"/>
      <c r="Z18" s="873"/>
      <c r="AA18" s="876"/>
      <c r="AB18" s="865"/>
      <c r="AC18" s="865"/>
      <c r="AD18" s="865"/>
      <c r="AE18" s="865"/>
      <c r="AF18" s="865"/>
      <c r="AG18" s="865"/>
      <c r="AH18" s="865"/>
      <c r="AI18" s="865"/>
      <c r="AJ18" s="865"/>
      <c r="AK18" s="865"/>
      <c r="AL18" s="865"/>
      <c r="AM18" s="865"/>
      <c r="AN18" s="865"/>
      <c r="AO18" s="865"/>
      <c r="AP18" s="865"/>
      <c r="AQ18" s="865"/>
      <c r="AR18" s="865"/>
      <c r="AS18" s="865"/>
      <c r="AT18" s="865"/>
      <c r="AU18" s="865"/>
      <c r="AV18" s="865"/>
      <c r="AW18" s="865"/>
      <c r="AX18" s="865"/>
      <c r="AY18" s="865"/>
      <c r="AZ18" s="865"/>
      <c r="BA18" s="865"/>
      <c r="BB18" s="865"/>
      <c r="BC18" s="865"/>
      <c r="BD18" s="865"/>
      <c r="BE18" s="865"/>
      <c r="BF18" s="865"/>
      <c r="BG18" s="865"/>
      <c r="BH18" s="865"/>
      <c r="BI18" s="865"/>
      <c r="BJ18" s="865"/>
      <c r="BK18" s="865"/>
      <c r="BL18" s="865"/>
      <c r="BM18" s="865"/>
      <c r="BN18" s="865"/>
      <c r="BO18" s="865"/>
      <c r="BP18" s="865"/>
      <c r="BQ18" s="865"/>
      <c r="BR18" s="865"/>
      <c r="BS18" s="865"/>
      <c r="BT18" s="865"/>
      <c r="BU18" s="865"/>
      <c r="BV18" s="865"/>
      <c r="BW18" s="865"/>
      <c r="BX18" s="865"/>
      <c r="BY18" s="865"/>
      <c r="BZ18" s="865"/>
      <c r="CA18" s="865"/>
      <c r="CB18" s="865"/>
      <c r="CC18" s="865"/>
      <c r="CD18" s="865"/>
      <c r="CE18" s="865"/>
      <c r="CF18" s="865"/>
      <c r="CG18" s="865"/>
      <c r="CH18" s="865"/>
      <c r="CI18" s="865"/>
      <c r="CJ18" s="865"/>
      <c r="CK18" s="865"/>
      <c r="CL18" s="865"/>
      <c r="CM18" s="865"/>
      <c r="CN18" s="865"/>
      <c r="CO18" s="865"/>
      <c r="CP18" s="865"/>
      <c r="CQ18" s="865"/>
      <c r="CR18" s="865"/>
      <c r="CS18" s="877"/>
      <c r="CT18" s="869"/>
      <c r="CU18" s="865"/>
      <c r="CV18" s="873"/>
      <c r="CW18" s="876"/>
      <c r="CX18" s="865"/>
      <c r="CY18" s="865"/>
      <c r="CZ18" s="865"/>
      <c r="DA18" s="865"/>
      <c r="DB18" s="865"/>
      <c r="DC18" s="865"/>
      <c r="DD18" s="865"/>
      <c r="DE18" s="877"/>
      <c r="DF18" s="869"/>
      <c r="DG18" s="865"/>
      <c r="DH18" s="873"/>
      <c r="DI18" s="876"/>
      <c r="DJ18" s="865"/>
      <c r="DK18" s="865"/>
      <c r="DL18" s="865"/>
      <c r="DM18" s="865"/>
      <c r="DN18" s="865"/>
      <c r="DO18" s="865"/>
      <c r="DP18" s="865"/>
      <c r="DQ18" s="865"/>
      <c r="DR18" s="865"/>
      <c r="DS18" s="865"/>
      <c r="DT18" s="865"/>
      <c r="DU18" s="865"/>
      <c r="DV18" s="865"/>
      <c r="DW18" s="865"/>
      <c r="DX18" s="865"/>
      <c r="DY18" s="865"/>
      <c r="DZ18" s="865"/>
      <c r="EA18" s="865"/>
      <c r="EB18" s="865"/>
      <c r="EC18" s="865"/>
      <c r="ED18" s="865"/>
      <c r="EE18" s="865"/>
      <c r="EF18" s="865"/>
      <c r="EG18" s="40" t="s">
        <v>333</v>
      </c>
      <c r="EH18" s="40" t="s">
        <v>333</v>
      </c>
      <c r="EI18" s="40" t="s">
        <v>333</v>
      </c>
      <c r="EJ18" s="44"/>
    </row>
    <row r="19" spans="2:140" s="1" customFormat="1" ht="12.75" customHeight="1" x14ac:dyDescent="0.3">
      <c r="B19" s="23" t="s">
        <v>303</v>
      </c>
      <c r="C19" s="25" t="s">
        <v>187</v>
      </c>
      <c r="D19" s="38" t="s">
        <v>187</v>
      </c>
      <c r="E19" s="76"/>
      <c r="F19" s="48"/>
      <c r="G19" s="58"/>
      <c r="H19" s="97"/>
      <c r="I19" s="91"/>
      <c r="J19" s="38"/>
      <c r="K19" s="42"/>
      <c r="L19" s="25"/>
      <c r="M19" s="55" t="s">
        <v>49</v>
      </c>
      <c r="N19" s="79" t="s">
        <v>49</v>
      </c>
      <c r="O19" s="869"/>
      <c r="P19" s="865"/>
      <c r="Q19" s="865"/>
      <c r="R19" s="865"/>
      <c r="S19" s="865"/>
      <c r="T19" s="865"/>
      <c r="U19" s="865"/>
      <c r="V19" s="865"/>
      <c r="W19" s="865"/>
      <c r="X19" s="865"/>
      <c r="Y19" s="865"/>
      <c r="Z19" s="873"/>
      <c r="AA19" s="876"/>
      <c r="AB19" s="865"/>
      <c r="AC19" s="865"/>
      <c r="AD19" s="865"/>
      <c r="AE19" s="865"/>
      <c r="AF19" s="865"/>
      <c r="AG19" s="865"/>
      <c r="AH19" s="865"/>
      <c r="AI19" s="865"/>
      <c r="AJ19" s="865"/>
      <c r="AK19" s="865"/>
      <c r="AL19" s="865"/>
      <c r="AM19" s="865"/>
      <c r="AN19" s="865"/>
      <c r="AO19" s="865"/>
      <c r="AP19" s="865"/>
      <c r="AQ19" s="865"/>
      <c r="AR19" s="865"/>
      <c r="AS19" s="865"/>
      <c r="AT19" s="865"/>
      <c r="AU19" s="865"/>
      <c r="AV19" s="865"/>
      <c r="AW19" s="865"/>
      <c r="AX19" s="865"/>
      <c r="AY19" s="865"/>
      <c r="AZ19" s="865"/>
      <c r="BA19" s="865"/>
      <c r="BB19" s="865"/>
      <c r="BC19" s="865"/>
      <c r="BD19" s="865"/>
      <c r="BE19" s="865"/>
      <c r="BF19" s="865"/>
      <c r="BG19" s="865"/>
      <c r="BH19" s="865"/>
      <c r="BI19" s="865"/>
      <c r="BJ19" s="865"/>
      <c r="BK19" s="865"/>
      <c r="BL19" s="865"/>
      <c r="BM19" s="865"/>
      <c r="BN19" s="865"/>
      <c r="BO19" s="865"/>
      <c r="BP19" s="865"/>
      <c r="BQ19" s="865"/>
      <c r="BR19" s="865"/>
      <c r="BS19" s="865"/>
      <c r="BT19" s="865"/>
      <c r="BU19" s="865"/>
      <c r="BV19" s="865"/>
      <c r="BW19" s="865"/>
      <c r="BX19" s="865"/>
      <c r="BY19" s="865"/>
      <c r="BZ19" s="865"/>
      <c r="CA19" s="865"/>
      <c r="CB19" s="865"/>
      <c r="CC19" s="865"/>
      <c r="CD19" s="865"/>
      <c r="CE19" s="865"/>
      <c r="CF19" s="865"/>
      <c r="CG19" s="865"/>
      <c r="CH19" s="865"/>
      <c r="CI19" s="865"/>
      <c r="CJ19" s="865"/>
      <c r="CK19" s="865"/>
      <c r="CL19" s="865"/>
      <c r="CM19" s="865"/>
      <c r="CN19" s="865"/>
      <c r="CO19" s="865"/>
      <c r="CP19" s="865"/>
      <c r="CQ19" s="865"/>
      <c r="CR19" s="865"/>
      <c r="CS19" s="877"/>
      <c r="CT19" s="869"/>
      <c r="CU19" s="865"/>
      <c r="CV19" s="873"/>
      <c r="CW19" s="876"/>
      <c r="CX19" s="865"/>
      <c r="CY19" s="865"/>
      <c r="CZ19" s="865"/>
      <c r="DA19" s="865"/>
      <c r="DB19" s="865"/>
      <c r="DC19" s="865"/>
      <c r="DD19" s="865"/>
      <c r="DE19" s="877"/>
      <c r="DF19" s="869"/>
      <c r="DG19" s="865"/>
      <c r="DH19" s="873"/>
      <c r="DI19" s="876"/>
      <c r="DJ19" s="865"/>
      <c r="DK19" s="865"/>
      <c r="DL19" s="865"/>
      <c r="DM19" s="865"/>
      <c r="DN19" s="865"/>
      <c r="DO19" s="865"/>
      <c r="DP19" s="865"/>
      <c r="DQ19" s="865"/>
      <c r="DR19" s="865"/>
      <c r="DS19" s="865"/>
      <c r="DT19" s="865"/>
      <c r="DU19" s="865"/>
      <c r="DV19" s="865"/>
      <c r="DW19" s="865"/>
      <c r="DX19" s="865"/>
      <c r="DY19" s="865"/>
      <c r="DZ19" s="865"/>
      <c r="EA19" s="865"/>
      <c r="EB19" s="865"/>
      <c r="EC19" s="865"/>
      <c r="ED19" s="865"/>
      <c r="EE19" s="865"/>
      <c r="EF19" s="865"/>
      <c r="EG19" s="40" t="s">
        <v>386</v>
      </c>
      <c r="EH19" s="40" t="s">
        <v>386</v>
      </c>
      <c r="EI19" s="40" t="s">
        <v>386</v>
      </c>
      <c r="EJ19" s="44"/>
    </row>
    <row r="20" spans="2:140" s="1" customFormat="1" ht="41.4" x14ac:dyDescent="0.3">
      <c r="B20" s="11" t="s">
        <v>11</v>
      </c>
      <c r="C20" s="10">
        <v>0.25</v>
      </c>
      <c r="D20" s="36">
        <v>0.25</v>
      </c>
      <c r="E20" s="33">
        <v>0.36</v>
      </c>
      <c r="F20" s="887" t="s">
        <v>424</v>
      </c>
      <c r="G20" s="874" t="s">
        <v>424</v>
      </c>
      <c r="H20" s="918" t="s">
        <v>424</v>
      </c>
      <c r="I20" s="32" t="s">
        <v>253</v>
      </c>
      <c r="J20" s="36" t="s">
        <v>253</v>
      </c>
      <c r="K20" s="41" t="s">
        <v>252</v>
      </c>
      <c r="L20" s="10" t="s">
        <v>253</v>
      </c>
      <c r="M20" s="55" t="s">
        <v>49</v>
      </c>
      <c r="N20" s="79" t="s">
        <v>49</v>
      </c>
      <c r="O20" s="869"/>
      <c r="P20" s="865"/>
      <c r="Q20" s="865"/>
      <c r="R20" s="865"/>
      <c r="S20" s="865"/>
      <c r="T20" s="865"/>
      <c r="U20" s="865"/>
      <c r="V20" s="865"/>
      <c r="W20" s="865"/>
      <c r="X20" s="865"/>
      <c r="Y20" s="865"/>
      <c r="Z20" s="873"/>
      <c r="AA20" s="876"/>
      <c r="AB20" s="865"/>
      <c r="AC20" s="865"/>
      <c r="AD20" s="865"/>
      <c r="AE20" s="865"/>
      <c r="AF20" s="865"/>
      <c r="AG20" s="865"/>
      <c r="AH20" s="865"/>
      <c r="AI20" s="865"/>
      <c r="AJ20" s="865"/>
      <c r="AK20" s="865"/>
      <c r="AL20" s="865"/>
      <c r="AM20" s="865"/>
      <c r="AN20" s="865"/>
      <c r="AO20" s="865"/>
      <c r="AP20" s="865"/>
      <c r="AQ20" s="865"/>
      <c r="AR20" s="865"/>
      <c r="AS20" s="865"/>
      <c r="AT20" s="865"/>
      <c r="AU20" s="865"/>
      <c r="AV20" s="865"/>
      <c r="AW20" s="865"/>
      <c r="AX20" s="865"/>
      <c r="AY20" s="865"/>
      <c r="AZ20" s="865"/>
      <c r="BA20" s="865"/>
      <c r="BB20" s="865"/>
      <c r="BC20" s="865"/>
      <c r="BD20" s="865"/>
      <c r="BE20" s="865"/>
      <c r="BF20" s="865"/>
      <c r="BG20" s="865"/>
      <c r="BH20" s="865"/>
      <c r="BI20" s="865"/>
      <c r="BJ20" s="865"/>
      <c r="BK20" s="865"/>
      <c r="BL20" s="865"/>
      <c r="BM20" s="865"/>
      <c r="BN20" s="865"/>
      <c r="BO20" s="865"/>
      <c r="BP20" s="865"/>
      <c r="BQ20" s="865"/>
      <c r="BR20" s="865"/>
      <c r="BS20" s="865"/>
      <c r="BT20" s="865"/>
      <c r="BU20" s="865"/>
      <c r="BV20" s="865"/>
      <c r="BW20" s="865"/>
      <c r="BX20" s="865"/>
      <c r="BY20" s="865"/>
      <c r="BZ20" s="865"/>
      <c r="CA20" s="865"/>
      <c r="CB20" s="865"/>
      <c r="CC20" s="865"/>
      <c r="CD20" s="865"/>
      <c r="CE20" s="865"/>
      <c r="CF20" s="865"/>
      <c r="CG20" s="865"/>
      <c r="CH20" s="865"/>
      <c r="CI20" s="865"/>
      <c r="CJ20" s="865"/>
      <c r="CK20" s="865"/>
      <c r="CL20" s="865"/>
      <c r="CM20" s="865"/>
      <c r="CN20" s="865"/>
      <c r="CO20" s="865"/>
      <c r="CP20" s="865"/>
      <c r="CQ20" s="865"/>
      <c r="CR20" s="865"/>
      <c r="CS20" s="877"/>
      <c r="CT20" s="869"/>
      <c r="CU20" s="865"/>
      <c r="CV20" s="873"/>
      <c r="CW20" s="876"/>
      <c r="CX20" s="865"/>
      <c r="CY20" s="865"/>
      <c r="CZ20" s="865"/>
      <c r="DA20" s="865"/>
      <c r="DB20" s="865"/>
      <c r="DC20" s="865"/>
      <c r="DD20" s="865"/>
      <c r="DE20" s="877"/>
      <c r="DF20" s="869"/>
      <c r="DG20" s="865"/>
      <c r="DH20" s="873"/>
      <c r="DI20" s="876"/>
      <c r="DJ20" s="865"/>
      <c r="DK20" s="865"/>
      <c r="DL20" s="865"/>
      <c r="DM20" s="865"/>
      <c r="DN20" s="865"/>
      <c r="DO20" s="865"/>
      <c r="DP20" s="865"/>
      <c r="DQ20" s="865"/>
      <c r="DR20" s="865"/>
      <c r="DS20" s="865"/>
      <c r="DT20" s="865"/>
      <c r="DU20" s="865"/>
      <c r="DV20" s="865"/>
      <c r="DW20" s="865"/>
      <c r="DX20" s="865"/>
      <c r="DY20" s="865"/>
      <c r="DZ20" s="865"/>
      <c r="EA20" s="865"/>
      <c r="EB20" s="865"/>
      <c r="EC20" s="865"/>
      <c r="ED20" s="865"/>
      <c r="EE20" s="865"/>
      <c r="EF20" s="865"/>
      <c r="EG20" s="59" t="s">
        <v>387</v>
      </c>
      <c r="EH20" s="59" t="s">
        <v>387</v>
      </c>
      <c r="EI20" s="59" t="s">
        <v>390</v>
      </c>
      <c r="EJ20" s="44"/>
    </row>
    <row r="21" spans="2:140" s="1" customFormat="1" ht="41.4" x14ac:dyDescent="0.3">
      <c r="B21" s="11" t="s">
        <v>12</v>
      </c>
      <c r="C21" s="10">
        <v>0.2</v>
      </c>
      <c r="D21" s="36">
        <v>0.2</v>
      </c>
      <c r="E21" s="33">
        <v>0.25</v>
      </c>
      <c r="F21" s="887"/>
      <c r="G21" s="874"/>
      <c r="H21" s="918"/>
      <c r="I21" s="32" t="s">
        <v>254</v>
      </c>
      <c r="J21" s="36" t="s">
        <v>254</v>
      </c>
      <c r="K21" s="41" t="s">
        <v>250</v>
      </c>
      <c r="L21" s="10" t="s">
        <v>254</v>
      </c>
      <c r="M21" s="55" t="s">
        <v>49</v>
      </c>
      <c r="N21" s="79" t="s">
        <v>49</v>
      </c>
      <c r="O21" s="869"/>
      <c r="P21" s="865"/>
      <c r="Q21" s="865"/>
      <c r="R21" s="865"/>
      <c r="S21" s="865"/>
      <c r="T21" s="865"/>
      <c r="U21" s="865"/>
      <c r="V21" s="865"/>
      <c r="W21" s="865"/>
      <c r="X21" s="865"/>
      <c r="Y21" s="865"/>
      <c r="Z21" s="873"/>
      <c r="AA21" s="876"/>
      <c r="AB21" s="865"/>
      <c r="AC21" s="865"/>
      <c r="AD21" s="865"/>
      <c r="AE21" s="865"/>
      <c r="AF21" s="865"/>
      <c r="AG21" s="865"/>
      <c r="AH21" s="865"/>
      <c r="AI21" s="865"/>
      <c r="AJ21" s="865"/>
      <c r="AK21" s="865"/>
      <c r="AL21" s="865"/>
      <c r="AM21" s="865"/>
      <c r="AN21" s="865"/>
      <c r="AO21" s="865"/>
      <c r="AP21" s="865"/>
      <c r="AQ21" s="865"/>
      <c r="AR21" s="865"/>
      <c r="AS21" s="865"/>
      <c r="AT21" s="865"/>
      <c r="AU21" s="865"/>
      <c r="AV21" s="865"/>
      <c r="AW21" s="865"/>
      <c r="AX21" s="865"/>
      <c r="AY21" s="865"/>
      <c r="AZ21" s="865"/>
      <c r="BA21" s="865"/>
      <c r="BB21" s="865"/>
      <c r="BC21" s="865"/>
      <c r="BD21" s="865"/>
      <c r="BE21" s="865"/>
      <c r="BF21" s="865"/>
      <c r="BG21" s="865"/>
      <c r="BH21" s="865"/>
      <c r="BI21" s="865"/>
      <c r="BJ21" s="865"/>
      <c r="BK21" s="865"/>
      <c r="BL21" s="865"/>
      <c r="BM21" s="865"/>
      <c r="BN21" s="865"/>
      <c r="BO21" s="865"/>
      <c r="BP21" s="865"/>
      <c r="BQ21" s="865"/>
      <c r="BR21" s="865"/>
      <c r="BS21" s="865"/>
      <c r="BT21" s="865"/>
      <c r="BU21" s="865"/>
      <c r="BV21" s="865"/>
      <c r="BW21" s="865"/>
      <c r="BX21" s="865"/>
      <c r="BY21" s="865"/>
      <c r="BZ21" s="865"/>
      <c r="CA21" s="865"/>
      <c r="CB21" s="865"/>
      <c r="CC21" s="865"/>
      <c r="CD21" s="865"/>
      <c r="CE21" s="865"/>
      <c r="CF21" s="865"/>
      <c r="CG21" s="865"/>
      <c r="CH21" s="865"/>
      <c r="CI21" s="865"/>
      <c r="CJ21" s="865"/>
      <c r="CK21" s="865"/>
      <c r="CL21" s="865"/>
      <c r="CM21" s="865"/>
      <c r="CN21" s="865"/>
      <c r="CO21" s="865"/>
      <c r="CP21" s="865"/>
      <c r="CQ21" s="865"/>
      <c r="CR21" s="865"/>
      <c r="CS21" s="877"/>
      <c r="CT21" s="869"/>
      <c r="CU21" s="865"/>
      <c r="CV21" s="873"/>
      <c r="CW21" s="876"/>
      <c r="CX21" s="865"/>
      <c r="CY21" s="865"/>
      <c r="CZ21" s="865"/>
      <c r="DA21" s="865"/>
      <c r="DB21" s="865"/>
      <c r="DC21" s="865"/>
      <c r="DD21" s="865"/>
      <c r="DE21" s="877"/>
      <c r="DF21" s="869"/>
      <c r="DG21" s="865"/>
      <c r="DH21" s="873"/>
      <c r="DI21" s="876"/>
      <c r="DJ21" s="865"/>
      <c r="DK21" s="865"/>
      <c r="DL21" s="865"/>
      <c r="DM21" s="865"/>
      <c r="DN21" s="865"/>
      <c r="DO21" s="865"/>
      <c r="DP21" s="865"/>
      <c r="DQ21" s="865"/>
      <c r="DR21" s="865"/>
      <c r="DS21" s="865"/>
      <c r="DT21" s="865"/>
      <c r="DU21" s="865"/>
      <c r="DV21" s="865"/>
      <c r="DW21" s="865"/>
      <c r="DX21" s="865"/>
      <c r="DY21" s="865"/>
      <c r="DZ21" s="865"/>
      <c r="EA21" s="865"/>
      <c r="EB21" s="865"/>
      <c r="EC21" s="865"/>
      <c r="ED21" s="865"/>
      <c r="EE21" s="865"/>
      <c r="EF21" s="865"/>
      <c r="EG21" s="59" t="s">
        <v>388</v>
      </c>
      <c r="EH21" s="59" t="s">
        <v>388</v>
      </c>
      <c r="EI21" s="59" t="s">
        <v>391</v>
      </c>
      <c r="EJ21" s="44"/>
    </row>
    <row r="22" spans="2:140" s="1" customFormat="1" ht="27.6" x14ac:dyDescent="0.3">
      <c r="B22" s="11" t="s">
        <v>13</v>
      </c>
      <c r="C22" s="10">
        <v>0.45</v>
      </c>
      <c r="D22" s="36">
        <v>0.45</v>
      </c>
      <c r="E22" s="33">
        <v>0.42</v>
      </c>
      <c r="F22" s="887"/>
      <c r="G22" s="874"/>
      <c r="H22" s="918"/>
      <c r="I22" s="32" t="s">
        <v>255</v>
      </c>
      <c r="J22" s="36" t="s">
        <v>255</v>
      </c>
      <c r="K22" s="41" t="s">
        <v>251</v>
      </c>
      <c r="L22" s="10" t="s">
        <v>255</v>
      </c>
      <c r="M22" s="55" t="s">
        <v>49</v>
      </c>
      <c r="N22" s="79" t="s">
        <v>49</v>
      </c>
      <c r="O22" s="869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73"/>
      <c r="AA22" s="876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865"/>
      <c r="AM22" s="865"/>
      <c r="AN22" s="865"/>
      <c r="AO22" s="865"/>
      <c r="AP22" s="865"/>
      <c r="AQ22" s="865"/>
      <c r="AR22" s="865"/>
      <c r="AS22" s="865"/>
      <c r="AT22" s="865"/>
      <c r="AU22" s="865"/>
      <c r="AV22" s="865"/>
      <c r="AW22" s="865"/>
      <c r="AX22" s="865"/>
      <c r="AY22" s="865"/>
      <c r="AZ22" s="865"/>
      <c r="BA22" s="865"/>
      <c r="BB22" s="865"/>
      <c r="BC22" s="865"/>
      <c r="BD22" s="865"/>
      <c r="BE22" s="865"/>
      <c r="BF22" s="865"/>
      <c r="BG22" s="865"/>
      <c r="BH22" s="865"/>
      <c r="BI22" s="865"/>
      <c r="BJ22" s="865"/>
      <c r="BK22" s="865"/>
      <c r="BL22" s="865"/>
      <c r="BM22" s="865"/>
      <c r="BN22" s="865"/>
      <c r="BO22" s="865"/>
      <c r="BP22" s="865"/>
      <c r="BQ22" s="865"/>
      <c r="BR22" s="865"/>
      <c r="BS22" s="865"/>
      <c r="BT22" s="865"/>
      <c r="BU22" s="865"/>
      <c r="BV22" s="865"/>
      <c r="BW22" s="865"/>
      <c r="BX22" s="865"/>
      <c r="BY22" s="865"/>
      <c r="BZ22" s="865"/>
      <c r="CA22" s="865"/>
      <c r="CB22" s="865"/>
      <c r="CC22" s="865"/>
      <c r="CD22" s="865"/>
      <c r="CE22" s="865"/>
      <c r="CF22" s="865"/>
      <c r="CG22" s="865"/>
      <c r="CH22" s="865"/>
      <c r="CI22" s="865"/>
      <c r="CJ22" s="865"/>
      <c r="CK22" s="865"/>
      <c r="CL22" s="865"/>
      <c r="CM22" s="865"/>
      <c r="CN22" s="865"/>
      <c r="CO22" s="865"/>
      <c r="CP22" s="865"/>
      <c r="CQ22" s="865"/>
      <c r="CR22" s="865"/>
      <c r="CS22" s="877"/>
      <c r="CT22" s="869"/>
      <c r="CU22" s="865"/>
      <c r="CV22" s="873"/>
      <c r="CW22" s="876"/>
      <c r="CX22" s="865"/>
      <c r="CY22" s="865"/>
      <c r="CZ22" s="865"/>
      <c r="DA22" s="865"/>
      <c r="DB22" s="865"/>
      <c r="DC22" s="865"/>
      <c r="DD22" s="865"/>
      <c r="DE22" s="877"/>
      <c r="DF22" s="869"/>
      <c r="DG22" s="865"/>
      <c r="DH22" s="873"/>
      <c r="DI22" s="876"/>
      <c r="DJ22" s="865"/>
      <c r="DK22" s="865"/>
      <c r="DL22" s="865"/>
      <c r="DM22" s="865"/>
      <c r="DN22" s="865"/>
      <c r="DO22" s="865"/>
      <c r="DP22" s="865"/>
      <c r="DQ22" s="865"/>
      <c r="DR22" s="865"/>
      <c r="DS22" s="865"/>
      <c r="DT22" s="865"/>
      <c r="DU22" s="865"/>
      <c r="DV22" s="865"/>
      <c r="DW22" s="865"/>
      <c r="DX22" s="865"/>
      <c r="DY22" s="865"/>
      <c r="DZ22" s="865"/>
      <c r="EA22" s="865"/>
      <c r="EB22" s="865"/>
      <c r="EC22" s="865"/>
      <c r="ED22" s="865"/>
      <c r="EE22" s="865"/>
      <c r="EF22" s="865"/>
      <c r="EG22" s="59" t="s">
        <v>389</v>
      </c>
      <c r="EH22" s="59" t="s">
        <v>389</v>
      </c>
      <c r="EI22" s="59" t="s">
        <v>392</v>
      </c>
      <c r="EJ22" s="44"/>
    </row>
    <row r="23" spans="2:140" s="1" customFormat="1" ht="15" customHeight="1" x14ac:dyDescent="0.3">
      <c r="B23" s="916" t="s">
        <v>124</v>
      </c>
      <c r="C23" s="887" t="s">
        <v>424</v>
      </c>
      <c r="D23" s="874" t="s">
        <v>424</v>
      </c>
      <c r="E23" s="888" t="s">
        <v>424</v>
      </c>
      <c r="F23" s="887"/>
      <c r="G23" s="874"/>
      <c r="H23" s="918"/>
      <c r="I23" s="876" t="s">
        <v>424</v>
      </c>
      <c r="J23" s="865" t="s">
        <v>424</v>
      </c>
      <c r="K23" s="873" t="s">
        <v>424</v>
      </c>
      <c r="L23" s="869" t="s">
        <v>424</v>
      </c>
      <c r="M23" s="874" t="s">
        <v>49</v>
      </c>
      <c r="N23" s="918" t="s">
        <v>49</v>
      </c>
      <c r="O23" s="102" t="s">
        <v>115</v>
      </c>
      <c r="P23" s="103" t="s">
        <v>121</v>
      </c>
      <c r="Q23" s="103" t="s">
        <v>120</v>
      </c>
      <c r="R23" s="104" t="s">
        <v>122</v>
      </c>
      <c r="S23" s="102" t="s">
        <v>115</v>
      </c>
      <c r="T23" s="103" t="s">
        <v>121</v>
      </c>
      <c r="U23" s="103" t="s">
        <v>120</v>
      </c>
      <c r="V23" s="104" t="s">
        <v>122</v>
      </c>
      <c r="W23" s="114" t="s">
        <v>115</v>
      </c>
      <c r="X23" s="114" t="s">
        <v>121</v>
      </c>
      <c r="Y23" s="114" t="s">
        <v>123</v>
      </c>
      <c r="Z23" s="115" t="s">
        <v>122</v>
      </c>
      <c r="AA23" s="102" t="s">
        <v>115</v>
      </c>
      <c r="AB23" s="103" t="s">
        <v>121</v>
      </c>
      <c r="AC23" s="103" t="s">
        <v>120</v>
      </c>
      <c r="AD23" s="104" t="s">
        <v>122</v>
      </c>
      <c r="AE23" s="102" t="s">
        <v>115</v>
      </c>
      <c r="AF23" s="103" t="s">
        <v>121</v>
      </c>
      <c r="AG23" s="103" t="s">
        <v>120</v>
      </c>
      <c r="AH23" s="104" t="s">
        <v>122</v>
      </c>
      <c r="AI23" s="114" t="s">
        <v>115</v>
      </c>
      <c r="AJ23" s="114" t="s">
        <v>121</v>
      </c>
      <c r="AK23" s="114" t="s">
        <v>123</v>
      </c>
      <c r="AL23" s="124" t="s">
        <v>122</v>
      </c>
      <c r="AM23" s="102" t="s">
        <v>115</v>
      </c>
      <c r="AN23" s="103" t="s">
        <v>121</v>
      </c>
      <c r="AO23" s="103" t="s">
        <v>120</v>
      </c>
      <c r="AP23" s="104" t="s">
        <v>122</v>
      </c>
      <c r="AQ23" s="102" t="s">
        <v>115</v>
      </c>
      <c r="AR23" s="103" t="s">
        <v>121</v>
      </c>
      <c r="AS23" s="103" t="s">
        <v>120</v>
      </c>
      <c r="AT23" s="104" t="s">
        <v>122</v>
      </c>
      <c r="AU23" s="114" t="s">
        <v>115</v>
      </c>
      <c r="AV23" s="114" t="s">
        <v>121</v>
      </c>
      <c r="AW23" s="114" t="s">
        <v>123</v>
      </c>
      <c r="AX23" s="124" t="s">
        <v>122</v>
      </c>
      <c r="AY23" s="114" t="s">
        <v>115</v>
      </c>
      <c r="AZ23" s="114" t="s">
        <v>121</v>
      </c>
      <c r="BA23" s="114" t="s">
        <v>123</v>
      </c>
      <c r="BB23" s="124" t="s">
        <v>122</v>
      </c>
      <c r="BC23" s="114" t="s">
        <v>115</v>
      </c>
      <c r="BD23" s="114" t="s">
        <v>121</v>
      </c>
      <c r="BE23" s="114" t="s">
        <v>123</v>
      </c>
      <c r="BF23" s="124" t="s">
        <v>122</v>
      </c>
      <c r="BG23" s="865"/>
      <c r="BH23" s="865"/>
      <c r="BI23" s="865"/>
      <c r="BJ23" s="865"/>
      <c r="BK23" s="865"/>
      <c r="BL23" s="865"/>
      <c r="BM23" s="865"/>
      <c r="BN23" s="865"/>
      <c r="BO23" s="865"/>
      <c r="BP23" s="865"/>
      <c r="BQ23" s="865"/>
      <c r="BR23" s="865"/>
      <c r="BS23" s="865"/>
      <c r="BT23" s="865"/>
      <c r="BU23" s="865"/>
      <c r="BV23" s="865"/>
      <c r="BW23" s="865"/>
      <c r="BX23" s="865"/>
      <c r="BY23" s="865"/>
      <c r="BZ23" s="865"/>
      <c r="CA23" s="865"/>
      <c r="CB23" s="865"/>
      <c r="CC23" s="865"/>
      <c r="CD23" s="865"/>
      <c r="CE23" s="865"/>
      <c r="CF23" s="865"/>
      <c r="CG23" s="865"/>
      <c r="CH23" s="865"/>
      <c r="CI23" s="865"/>
      <c r="CJ23" s="865"/>
      <c r="CK23" s="865"/>
      <c r="CL23" s="865"/>
      <c r="CM23" s="865"/>
      <c r="CN23" s="865"/>
      <c r="CO23" s="865"/>
      <c r="CP23" s="865"/>
      <c r="CQ23" s="865"/>
      <c r="CR23" s="865"/>
      <c r="CS23" s="877"/>
      <c r="CT23" s="869"/>
      <c r="CU23" s="865"/>
      <c r="CV23" s="873"/>
      <c r="CW23" s="876"/>
      <c r="CX23" s="865"/>
      <c r="CY23" s="865"/>
      <c r="CZ23" s="865"/>
      <c r="DA23" s="865"/>
      <c r="DB23" s="865"/>
      <c r="DC23" s="865"/>
      <c r="DD23" s="865"/>
      <c r="DE23" s="877"/>
      <c r="DF23" s="869"/>
      <c r="DG23" s="865"/>
      <c r="DH23" s="873"/>
      <c r="DI23" s="876"/>
      <c r="DJ23" s="865"/>
      <c r="DK23" s="865"/>
      <c r="DL23" s="865"/>
      <c r="DM23" s="865"/>
      <c r="DN23" s="865"/>
      <c r="DO23" s="865"/>
      <c r="DP23" s="865"/>
      <c r="DQ23" s="865"/>
      <c r="DR23" s="865"/>
      <c r="DS23" s="865"/>
      <c r="DT23" s="865"/>
      <c r="DU23" s="865"/>
      <c r="DV23" s="865"/>
      <c r="DW23" s="865"/>
      <c r="DX23" s="865"/>
      <c r="DY23" s="865"/>
      <c r="DZ23" s="865"/>
      <c r="EA23" s="865"/>
      <c r="EB23" s="865"/>
      <c r="EC23" s="865"/>
      <c r="ED23" s="865"/>
      <c r="EE23" s="865"/>
      <c r="EF23" s="865"/>
      <c r="EG23" s="61">
        <v>0.45</v>
      </c>
      <c r="EH23" s="61">
        <v>0.45</v>
      </c>
      <c r="EI23" s="61">
        <v>0.45</v>
      </c>
      <c r="EJ23" s="44"/>
    </row>
    <row r="24" spans="2:140" s="1" customFormat="1" ht="12.75" customHeight="1" x14ac:dyDescent="0.3">
      <c r="B24" s="916"/>
      <c r="C24" s="887"/>
      <c r="D24" s="874"/>
      <c r="E24" s="888"/>
      <c r="F24" s="887"/>
      <c r="G24" s="874"/>
      <c r="H24" s="918"/>
      <c r="I24" s="876"/>
      <c r="J24" s="865"/>
      <c r="K24" s="873"/>
      <c r="L24" s="869"/>
      <c r="M24" s="874"/>
      <c r="N24" s="918"/>
      <c r="O24" s="105" t="s">
        <v>102</v>
      </c>
      <c r="P24" s="106">
        <f>11589.54/AreatoSI</f>
        <v>124748.770330874</v>
      </c>
      <c r="Q24" s="106">
        <f>6035.13/AreatoSI</f>
        <v>64961.598673197346</v>
      </c>
      <c r="R24" s="107">
        <v>52.07</v>
      </c>
      <c r="S24" s="105" t="s">
        <v>102</v>
      </c>
      <c r="T24" s="106">
        <f>11589.54/AreatoSI</f>
        <v>124748.770330874</v>
      </c>
      <c r="U24" s="106">
        <f>6035.13/AreatoSI</f>
        <v>64961.598673197346</v>
      </c>
      <c r="V24" s="107">
        <v>52.07</v>
      </c>
      <c r="W24" s="116" t="s">
        <v>102</v>
      </c>
      <c r="X24" s="117">
        <f>11589.54/AreatoSI</f>
        <v>124748.770330874</v>
      </c>
      <c r="Y24" s="117">
        <f>4636.15/AreatoSI</f>
        <v>49903.103278428775</v>
      </c>
      <c r="Z24" s="118">
        <v>40</v>
      </c>
      <c r="AA24" s="105" t="s">
        <v>102</v>
      </c>
      <c r="AB24" s="106">
        <f>11589.54/AreatoSI</f>
        <v>124748.770330874</v>
      </c>
      <c r="AC24" s="106">
        <f>'All Tests-ORIGINAL'!$AB24*0.3</f>
        <v>37424.631099262202</v>
      </c>
      <c r="AD24" s="107">
        <v>30</v>
      </c>
      <c r="AE24" s="105" t="s">
        <v>102</v>
      </c>
      <c r="AF24" s="106">
        <f>11589.54/AreatoSI</f>
        <v>124748.770330874</v>
      </c>
      <c r="AG24" s="106">
        <f>'All Tests-ORIGINAL'!$AF24*0.3</f>
        <v>37424.631099262202</v>
      </c>
      <c r="AH24" s="107">
        <v>30</v>
      </c>
      <c r="AI24" s="116" t="s">
        <v>102</v>
      </c>
      <c r="AJ24" s="117">
        <f>11589.54/AreatoSI</f>
        <v>124748.770330874</v>
      </c>
      <c r="AK24" s="117">
        <f>SUM(AK25:AK28)</f>
        <v>36177.852737649933</v>
      </c>
      <c r="AL24" s="125">
        <f>('All Tests-ORIGINAL'!$AK24/'All Tests-ORIGINAL'!$AJ24)*100</f>
        <v>29.000568616183227</v>
      </c>
      <c r="AM24" s="105" t="s">
        <v>102</v>
      </c>
      <c r="AN24" s="106">
        <f>11589.54/AreatoSI</f>
        <v>124748.770330874</v>
      </c>
      <c r="AO24" s="106">
        <f>SUM(AO25:AO28)</f>
        <v>57384.435428593068</v>
      </c>
      <c r="AP24" s="107">
        <f>('All Tests-ORIGINAL'!$AO24/'All Tests-ORIGINAL'!$AN24)*100</f>
        <v>46.000000862847003</v>
      </c>
      <c r="AQ24" s="105" t="s">
        <v>102</v>
      </c>
      <c r="AR24" s="106">
        <f>11589.54/AreatoSI</f>
        <v>124748.770330874</v>
      </c>
      <c r="AS24" s="106">
        <f>SUM(AS25:AS28)</f>
        <v>57384.435428593068</v>
      </c>
      <c r="AT24" s="107">
        <f>('All Tests-ORIGINAL'!$AS24/'All Tests-ORIGINAL'!$AR24)*100</f>
        <v>46.000000862847003</v>
      </c>
      <c r="AU24" s="116" t="s">
        <v>102</v>
      </c>
      <c r="AV24" s="117">
        <f>11589.54/AreatoSI</f>
        <v>124748.770330874</v>
      </c>
      <c r="AW24" s="106" t="e">
        <f>SUM(AW25:AW28)</f>
        <v>#REF!</v>
      </c>
      <c r="AX24" s="128" t="e">
        <f>'All Tests-ORIGINAL'!$AW24/'All Tests-ORIGINAL'!$AV24*100</f>
        <v>#REF!</v>
      </c>
      <c r="AY24" s="116" t="s">
        <v>102</v>
      </c>
      <c r="AZ24" s="117">
        <f>11589.54/AreatoSI</f>
        <v>124748.770330874</v>
      </c>
      <c r="BA24" s="106" t="e">
        <f>SUM(BA25:BA28)</f>
        <v>#REF!</v>
      </c>
      <c r="BB24" s="128" t="e">
        <f>'All Tests-ORIGINAL'!$BA24/'All Tests-ORIGINAL'!$AZ24*100</f>
        <v>#REF!</v>
      </c>
      <c r="BC24" s="116" t="s">
        <v>102</v>
      </c>
      <c r="BD24" s="117">
        <v>124748.770330874</v>
      </c>
      <c r="BE24" s="106">
        <v>49935.023880855202</v>
      </c>
      <c r="BF24" s="125">
        <v>40.028469818509151</v>
      </c>
      <c r="BG24" s="865"/>
      <c r="BH24" s="865"/>
      <c r="BI24" s="865"/>
      <c r="BJ24" s="865"/>
      <c r="BK24" s="865"/>
      <c r="BL24" s="865"/>
      <c r="BM24" s="865"/>
      <c r="BN24" s="865"/>
      <c r="BO24" s="865"/>
      <c r="BP24" s="865"/>
      <c r="BQ24" s="865"/>
      <c r="BR24" s="865"/>
      <c r="BS24" s="865"/>
      <c r="BT24" s="865"/>
      <c r="BU24" s="865"/>
      <c r="BV24" s="865"/>
      <c r="BW24" s="865"/>
      <c r="BX24" s="865"/>
      <c r="BY24" s="865"/>
      <c r="BZ24" s="865"/>
      <c r="CA24" s="865"/>
      <c r="CB24" s="865"/>
      <c r="CC24" s="865"/>
      <c r="CD24" s="865"/>
      <c r="CE24" s="865"/>
      <c r="CF24" s="865"/>
      <c r="CG24" s="865"/>
      <c r="CH24" s="865"/>
      <c r="CI24" s="865"/>
      <c r="CJ24" s="865"/>
      <c r="CK24" s="865"/>
      <c r="CL24" s="865"/>
      <c r="CM24" s="865"/>
      <c r="CN24" s="865"/>
      <c r="CO24" s="865"/>
      <c r="CP24" s="865"/>
      <c r="CQ24" s="865"/>
      <c r="CR24" s="865"/>
      <c r="CS24" s="877"/>
      <c r="CT24" s="869"/>
      <c r="CU24" s="865"/>
      <c r="CV24" s="873"/>
      <c r="CW24" s="876"/>
      <c r="CX24" s="865"/>
      <c r="CY24" s="865"/>
      <c r="CZ24" s="865"/>
      <c r="DA24" s="865"/>
      <c r="DB24" s="865"/>
      <c r="DC24" s="865"/>
      <c r="DD24" s="865"/>
      <c r="DE24" s="877"/>
      <c r="DF24" s="869"/>
      <c r="DG24" s="865"/>
      <c r="DH24" s="873"/>
      <c r="DI24" s="876"/>
      <c r="DJ24" s="865"/>
      <c r="DK24" s="865"/>
      <c r="DL24" s="865"/>
      <c r="DM24" s="865"/>
      <c r="DN24" s="865"/>
      <c r="DO24" s="865"/>
      <c r="DP24" s="865"/>
      <c r="DQ24" s="865"/>
      <c r="DR24" s="865"/>
      <c r="DS24" s="865"/>
      <c r="DT24" s="865"/>
      <c r="DU24" s="865"/>
      <c r="DV24" s="865"/>
      <c r="DW24" s="865"/>
      <c r="DX24" s="865"/>
      <c r="DY24" s="865"/>
      <c r="DZ24" s="865"/>
      <c r="EA24" s="865"/>
      <c r="EB24" s="865"/>
      <c r="EC24" s="865"/>
      <c r="ED24" s="865"/>
      <c r="EE24" s="865"/>
      <c r="EF24" s="865"/>
      <c r="EG24" s="40" t="s">
        <v>393</v>
      </c>
      <c r="EH24" s="40" t="s">
        <v>393</v>
      </c>
      <c r="EI24" s="40" t="s">
        <v>393</v>
      </c>
      <c r="EJ24" s="44"/>
    </row>
    <row r="25" spans="2:140" s="1" customFormat="1" ht="12.75" customHeight="1" x14ac:dyDescent="0.3">
      <c r="B25" s="916"/>
      <c r="C25" s="887"/>
      <c r="D25" s="874"/>
      <c r="E25" s="888"/>
      <c r="F25" s="887"/>
      <c r="G25" s="874"/>
      <c r="H25" s="918"/>
      <c r="I25" s="876"/>
      <c r="J25" s="865"/>
      <c r="K25" s="873"/>
      <c r="L25" s="869"/>
      <c r="M25" s="874"/>
      <c r="N25" s="918"/>
      <c r="O25" s="108" t="s">
        <v>116</v>
      </c>
      <c r="P25" s="109">
        <f>3476.86/AreatoSI</f>
        <v>37424.60957144136</v>
      </c>
      <c r="Q25" s="109">
        <f>1810.54/AreatoSI</f>
        <v>19488.49036586962</v>
      </c>
      <c r="R25" s="110">
        <v>52.07</v>
      </c>
      <c r="S25" s="108" t="s">
        <v>116</v>
      </c>
      <c r="T25" s="109">
        <f>3476.86/AreatoSI</f>
        <v>37424.60957144136</v>
      </c>
      <c r="U25" s="109">
        <f>1810.54/AreatoSI</f>
        <v>19488.49036586962</v>
      </c>
      <c r="V25" s="110">
        <v>52.07</v>
      </c>
      <c r="W25" s="119" t="s">
        <v>116</v>
      </c>
      <c r="X25" s="120">
        <f>3476.86/AreatoSI</f>
        <v>37424.60957144136</v>
      </c>
      <c r="Y25" s="120">
        <f>1390.85/AreatoSI</f>
        <v>14970.984803080715</v>
      </c>
      <c r="Z25" s="121">
        <v>40</v>
      </c>
      <c r="AA25" s="108" t="s">
        <v>116</v>
      </c>
      <c r="AB25" s="109">
        <f>3476.86/AreatoSI</f>
        <v>37424.60957144136</v>
      </c>
      <c r="AC25" s="109">
        <f>AC27</f>
        <v>9822.7341889629442</v>
      </c>
      <c r="AD25" s="110">
        <f>('All Tests-ORIGINAL'!$AC25/'All Tests-ORIGINAL'!$AB25)*100</f>
        <v>26.246724552227935</v>
      </c>
      <c r="AE25" s="108" t="s">
        <v>116</v>
      </c>
      <c r="AF25" s="109">
        <f>3476.86/AreatoSI</f>
        <v>37424.60957144136</v>
      </c>
      <c r="AG25" s="109">
        <f>AG27</f>
        <v>9822.7341889629442</v>
      </c>
      <c r="AH25" s="110">
        <f>('All Tests-ORIGINAL'!$AG25/'All Tests-ORIGINAL'!$AF25)*100</f>
        <v>26.246724552227935</v>
      </c>
      <c r="AI25" s="119" t="s">
        <v>116</v>
      </c>
      <c r="AJ25" s="120">
        <f>3476.86/AreatoSI</f>
        <v>37424.60957144136</v>
      </c>
      <c r="AK25" s="120">
        <f>'All Tests-ORIGINAL'!$AC25</f>
        <v>9822.7341889629442</v>
      </c>
      <c r="AL25" s="126">
        <f>('All Tests-ORIGINAL'!$AK25/'All Tests-ORIGINAL'!$AJ25)*100</f>
        <v>26.246724552227935</v>
      </c>
      <c r="AM25" s="108" t="s">
        <v>116</v>
      </c>
      <c r="AN25" s="109">
        <f>3476.86/AreatoSI</f>
        <v>37424.60957144136</v>
      </c>
      <c r="AO25" s="109">
        <f>('All Tests-ORIGINAL'!$AP25/100)*'All Tests-ORIGINAL'!$AN25</f>
        <v>18712.30478572068</v>
      </c>
      <c r="AP25" s="110">
        <v>50</v>
      </c>
      <c r="AQ25" s="108" t="s">
        <v>116</v>
      </c>
      <c r="AR25" s="109">
        <f>3476.86/AreatoSI</f>
        <v>37424.60957144136</v>
      </c>
      <c r="AS25" s="109">
        <f>('All Tests-ORIGINAL'!$AT25/100)*'All Tests-ORIGINAL'!$AR25</f>
        <v>18712.30478572068</v>
      </c>
      <c r="AT25" s="110">
        <v>50</v>
      </c>
      <c r="AU25" s="119" t="s">
        <v>116</v>
      </c>
      <c r="AV25" s="120">
        <f>3476.86/AreatoSI</f>
        <v>37424.60957144136</v>
      </c>
      <c r="AW25" s="109" t="e">
        <f>#REF!*(40/#REF!)</f>
        <v>#REF!</v>
      </c>
      <c r="AX25" s="129" t="e">
        <f>'All Tests-ORIGINAL'!$AW25/'All Tests-ORIGINAL'!$AV25*100</f>
        <v>#REF!</v>
      </c>
      <c r="AY25" s="119" t="s">
        <v>116</v>
      </c>
      <c r="AZ25" s="120">
        <f>3476.86/AreatoSI</f>
        <v>37424.60957144136</v>
      </c>
      <c r="BA25" s="109" t="e">
        <f>'All Tests-ORIGINAL'!$AW25*(40/AX$24)</f>
        <v>#REF!</v>
      </c>
      <c r="BB25" s="129" t="e">
        <f>'All Tests-ORIGINAL'!$BA25/'All Tests-ORIGINAL'!$AZ25*100</f>
        <v>#REF!</v>
      </c>
      <c r="BC25" s="119" t="s">
        <v>116</v>
      </c>
      <c r="BD25" s="120">
        <v>37424.60957144136</v>
      </c>
      <c r="BE25" s="109">
        <v>16647.958032753242</v>
      </c>
      <c r="BF25" s="126">
        <v>44.483985867570048</v>
      </c>
      <c r="BG25" s="865"/>
      <c r="BH25" s="865"/>
      <c r="BI25" s="865"/>
      <c r="BJ25" s="865"/>
      <c r="BK25" s="865"/>
      <c r="BL25" s="865"/>
      <c r="BM25" s="865"/>
      <c r="BN25" s="865"/>
      <c r="BO25" s="865"/>
      <c r="BP25" s="865"/>
      <c r="BQ25" s="865"/>
      <c r="BR25" s="865"/>
      <c r="BS25" s="865"/>
      <c r="BT25" s="865"/>
      <c r="BU25" s="865"/>
      <c r="BV25" s="865"/>
      <c r="BW25" s="865"/>
      <c r="BX25" s="865"/>
      <c r="BY25" s="865"/>
      <c r="BZ25" s="865"/>
      <c r="CA25" s="865"/>
      <c r="CB25" s="865"/>
      <c r="CC25" s="865"/>
      <c r="CD25" s="865"/>
      <c r="CE25" s="865"/>
      <c r="CF25" s="865"/>
      <c r="CG25" s="865"/>
      <c r="CH25" s="865"/>
      <c r="CI25" s="865"/>
      <c r="CJ25" s="865"/>
      <c r="CK25" s="865"/>
      <c r="CL25" s="865"/>
      <c r="CM25" s="865"/>
      <c r="CN25" s="865"/>
      <c r="CO25" s="865"/>
      <c r="CP25" s="865"/>
      <c r="CQ25" s="865"/>
      <c r="CR25" s="865"/>
      <c r="CS25" s="877"/>
      <c r="CT25" s="869"/>
      <c r="CU25" s="865"/>
      <c r="CV25" s="873"/>
      <c r="CW25" s="876"/>
      <c r="CX25" s="865"/>
      <c r="CY25" s="865"/>
      <c r="CZ25" s="865"/>
      <c r="DA25" s="865"/>
      <c r="DB25" s="865"/>
      <c r="DC25" s="865"/>
      <c r="DD25" s="865"/>
      <c r="DE25" s="877"/>
      <c r="DF25" s="869"/>
      <c r="DG25" s="865"/>
      <c r="DH25" s="873"/>
      <c r="DI25" s="876"/>
      <c r="DJ25" s="865"/>
      <c r="DK25" s="865"/>
      <c r="DL25" s="865"/>
      <c r="DM25" s="865"/>
      <c r="DN25" s="865"/>
      <c r="DO25" s="865"/>
      <c r="DP25" s="865"/>
      <c r="DQ25" s="865"/>
      <c r="DR25" s="865"/>
      <c r="DS25" s="865"/>
      <c r="DT25" s="865"/>
      <c r="DU25" s="865"/>
      <c r="DV25" s="865"/>
      <c r="DW25" s="865"/>
      <c r="DX25" s="865"/>
      <c r="DY25" s="865"/>
      <c r="DZ25" s="865"/>
      <c r="EA25" s="865"/>
      <c r="EB25" s="865"/>
      <c r="EC25" s="865"/>
      <c r="ED25" s="865"/>
      <c r="EE25" s="865"/>
      <c r="EF25" s="865"/>
      <c r="EG25" s="40" t="s">
        <v>394</v>
      </c>
      <c r="EH25" s="40" t="s">
        <v>394</v>
      </c>
      <c r="EI25" s="40" t="s">
        <v>394</v>
      </c>
      <c r="EJ25" s="44"/>
    </row>
    <row r="26" spans="2:140" s="1" customFormat="1" ht="12.75" customHeight="1" x14ac:dyDescent="0.3">
      <c r="B26" s="916"/>
      <c r="C26" s="887"/>
      <c r="D26" s="874"/>
      <c r="E26" s="888"/>
      <c r="F26" s="887"/>
      <c r="G26" s="874"/>
      <c r="H26" s="918"/>
      <c r="I26" s="876"/>
      <c r="J26" s="865"/>
      <c r="K26" s="873"/>
      <c r="L26" s="869"/>
      <c r="M26" s="874"/>
      <c r="N26" s="918"/>
      <c r="O26" s="105" t="s">
        <v>117</v>
      </c>
      <c r="P26" s="106">
        <f>2317.91/AreatoSI</f>
        <v>24949.77559399563</v>
      </c>
      <c r="Q26" s="106">
        <f>1207.03/AreatoSI</f>
        <v>12992.362790281135</v>
      </c>
      <c r="R26" s="107">
        <v>52.07</v>
      </c>
      <c r="S26" s="105" t="s">
        <v>117</v>
      </c>
      <c r="T26" s="106">
        <f>2317.91/AreatoSI</f>
        <v>24949.77559399563</v>
      </c>
      <c r="U26" s="106">
        <f>1207.03/AreatoSI</f>
        <v>12992.362790281135</v>
      </c>
      <c r="V26" s="107">
        <v>52.07</v>
      </c>
      <c r="W26" s="116" t="s">
        <v>117</v>
      </c>
      <c r="X26" s="117">
        <f>2317.91/AreatoSI</f>
        <v>24949.77559399563</v>
      </c>
      <c r="Y26" s="117">
        <f>927.23/AreatoSI</f>
        <v>9980.620655685756</v>
      </c>
      <c r="Z26" s="118">
        <v>40</v>
      </c>
      <c r="AA26" s="105" t="s">
        <v>117</v>
      </c>
      <c r="AB26" s="106">
        <f>2317.91/AreatoSI</f>
        <v>24949.77559399563</v>
      </c>
      <c r="AC26" s="106">
        <f>AC27*0.667</f>
        <v>6551.7637040382842</v>
      </c>
      <c r="AD26" s="107">
        <f>('All Tests-ORIGINAL'!$AC26/'All Tests-ORIGINAL'!$AB26)*100</f>
        <v>26.259810150817632</v>
      </c>
      <c r="AE26" s="105" t="s">
        <v>117</v>
      </c>
      <c r="AF26" s="106">
        <f>2317.91/AreatoSI</f>
        <v>24949.77559399563</v>
      </c>
      <c r="AG26" s="106">
        <f>AG27*0.667</f>
        <v>6551.7637040382842</v>
      </c>
      <c r="AH26" s="107">
        <f>('All Tests-ORIGINAL'!$AG26/'All Tests-ORIGINAL'!$AF26)*100</f>
        <v>26.259810150817632</v>
      </c>
      <c r="AI26" s="116" t="s">
        <v>117</v>
      </c>
      <c r="AJ26" s="117">
        <f>2317.91/AreatoSI</f>
        <v>24949.77559399563</v>
      </c>
      <c r="AK26" s="117">
        <f>'All Tests-ORIGINAL'!$AC26</f>
        <v>6551.7637040382842</v>
      </c>
      <c r="AL26" s="125">
        <f>('All Tests-ORIGINAL'!$AK26/'All Tests-ORIGINAL'!$AJ26)*100</f>
        <v>26.259810150817632</v>
      </c>
      <c r="AM26" s="105" t="s">
        <v>117</v>
      </c>
      <c r="AN26" s="106">
        <f>2317.91/AreatoSI</f>
        <v>24949.77559399563</v>
      </c>
      <c r="AO26" s="106">
        <f>('All Tests-ORIGINAL'!$AP26/100)*'All Tests-ORIGINAL'!$AN26</f>
        <v>11227.399017298034</v>
      </c>
      <c r="AP26" s="107">
        <v>45</v>
      </c>
      <c r="AQ26" s="105" t="s">
        <v>117</v>
      </c>
      <c r="AR26" s="106">
        <f>2317.91/AreatoSI</f>
        <v>24949.77559399563</v>
      </c>
      <c r="AS26" s="106">
        <f>('All Tests-ORIGINAL'!$AT26/100)*'All Tests-ORIGINAL'!$AR26</f>
        <v>11227.399017298034</v>
      </c>
      <c r="AT26" s="107">
        <v>45</v>
      </c>
      <c r="AU26" s="116" t="s">
        <v>117</v>
      </c>
      <c r="AV26" s="117">
        <f>2317.91/AreatoSI</f>
        <v>24949.77559399563</v>
      </c>
      <c r="AW26" s="106" t="e">
        <f>#REF!*(40/#REF!)</f>
        <v>#REF!</v>
      </c>
      <c r="AX26" s="128" t="e">
        <f>'All Tests-ORIGINAL'!$AW26/'All Tests-ORIGINAL'!$AV26*100</f>
        <v>#REF!</v>
      </c>
      <c r="AY26" s="116" t="s">
        <v>117</v>
      </c>
      <c r="AZ26" s="117">
        <f>2317.91/AreatoSI</f>
        <v>24949.77559399563</v>
      </c>
      <c r="BA26" s="106" t="e">
        <f>'All Tests-ORIGINAL'!$AW26*(40/AX$24)</f>
        <v>#REF!</v>
      </c>
      <c r="BB26" s="128" t="e">
        <f>'All Tests-ORIGINAL'!$BA26/'All Tests-ORIGINAL'!$AZ26*100</f>
        <v>#REF!</v>
      </c>
      <c r="BC26" s="116" t="s">
        <v>117</v>
      </c>
      <c r="BD26" s="117">
        <v>24949.77559399563</v>
      </c>
      <c r="BE26" s="106">
        <v>9988.789184301113</v>
      </c>
      <c r="BF26" s="125">
        <v>40.035587280813054</v>
      </c>
      <c r="BG26" s="865"/>
      <c r="BH26" s="865"/>
      <c r="BI26" s="865"/>
      <c r="BJ26" s="865"/>
      <c r="BK26" s="865"/>
      <c r="BL26" s="865"/>
      <c r="BM26" s="865"/>
      <c r="BN26" s="865"/>
      <c r="BO26" s="865"/>
      <c r="BP26" s="865"/>
      <c r="BQ26" s="865"/>
      <c r="BR26" s="865"/>
      <c r="BS26" s="865"/>
      <c r="BT26" s="865"/>
      <c r="BU26" s="865"/>
      <c r="BV26" s="865"/>
      <c r="BW26" s="865"/>
      <c r="BX26" s="865"/>
      <c r="BY26" s="865"/>
      <c r="BZ26" s="865"/>
      <c r="CA26" s="865"/>
      <c r="CB26" s="865"/>
      <c r="CC26" s="865"/>
      <c r="CD26" s="865"/>
      <c r="CE26" s="865"/>
      <c r="CF26" s="865"/>
      <c r="CG26" s="865"/>
      <c r="CH26" s="865"/>
      <c r="CI26" s="865"/>
      <c r="CJ26" s="865"/>
      <c r="CK26" s="865"/>
      <c r="CL26" s="865"/>
      <c r="CM26" s="865"/>
      <c r="CN26" s="865"/>
      <c r="CO26" s="865"/>
      <c r="CP26" s="865"/>
      <c r="CQ26" s="865"/>
      <c r="CR26" s="865"/>
      <c r="CS26" s="877"/>
      <c r="CT26" s="869"/>
      <c r="CU26" s="865"/>
      <c r="CV26" s="873"/>
      <c r="CW26" s="876"/>
      <c r="CX26" s="865"/>
      <c r="CY26" s="865"/>
      <c r="CZ26" s="865"/>
      <c r="DA26" s="865"/>
      <c r="DB26" s="865"/>
      <c r="DC26" s="865"/>
      <c r="DD26" s="865"/>
      <c r="DE26" s="877"/>
      <c r="DF26" s="869"/>
      <c r="DG26" s="865"/>
      <c r="DH26" s="873"/>
      <c r="DI26" s="876"/>
      <c r="DJ26" s="865"/>
      <c r="DK26" s="865"/>
      <c r="DL26" s="865"/>
      <c r="DM26" s="865"/>
      <c r="DN26" s="865"/>
      <c r="DO26" s="865"/>
      <c r="DP26" s="865"/>
      <c r="DQ26" s="865"/>
      <c r="DR26" s="865"/>
      <c r="DS26" s="865"/>
      <c r="DT26" s="865"/>
      <c r="DU26" s="865"/>
      <c r="DV26" s="865"/>
      <c r="DW26" s="865"/>
      <c r="DX26" s="865"/>
      <c r="DY26" s="865"/>
      <c r="DZ26" s="865"/>
      <c r="EA26" s="865"/>
      <c r="EB26" s="865"/>
      <c r="EC26" s="865"/>
      <c r="ED26" s="865"/>
      <c r="EE26" s="865"/>
      <c r="EF26" s="865"/>
      <c r="EG26" s="40" t="s">
        <v>395</v>
      </c>
      <c r="EH26" s="40" t="s">
        <v>395</v>
      </c>
      <c r="EI26" s="40" t="s">
        <v>395</v>
      </c>
      <c r="EJ26" s="44"/>
    </row>
    <row r="27" spans="2:140" s="1" customFormat="1" ht="12.75" customHeight="1" x14ac:dyDescent="0.3">
      <c r="B27" s="916"/>
      <c r="C27" s="887"/>
      <c r="D27" s="874"/>
      <c r="E27" s="888"/>
      <c r="F27" s="887"/>
      <c r="G27" s="874"/>
      <c r="H27" s="918"/>
      <c r="I27" s="876"/>
      <c r="J27" s="865"/>
      <c r="K27" s="873"/>
      <c r="L27" s="869"/>
      <c r="M27" s="874"/>
      <c r="N27" s="918"/>
      <c r="O27" s="108" t="s">
        <v>118</v>
      </c>
      <c r="P27" s="109">
        <f>3476.86/AreatoSI</f>
        <v>37424.60957144136</v>
      </c>
      <c r="Q27" s="109">
        <f>1810.54/AreatoSI</f>
        <v>19488.49036586962</v>
      </c>
      <c r="R27" s="110">
        <v>52.07</v>
      </c>
      <c r="S27" s="108" t="s">
        <v>118</v>
      </c>
      <c r="T27" s="109">
        <f>3476.86/AreatoSI</f>
        <v>37424.60957144136</v>
      </c>
      <c r="U27" s="109">
        <f>1810.54/AreatoSI</f>
        <v>19488.49036586962</v>
      </c>
      <c r="V27" s="110">
        <v>52.07</v>
      </c>
      <c r="W27" s="119" t="s">
        <v>118</v>
      </c>
      <c r="X27" s="120">
        <f>3476.86/AreatoSI</f>
        <v>37424.60957144136</v>
      </c>
      <c r="Y27" s="120">
        <f>1390.85/AreatoSI</f>
        <v>14970.984803080715</v>
      </c>
      <c r="Z27" s="121">
        <v>40</v>
      </c>
      <c r="AA27" s="108" t="s">
        <v>118</v>
      </c>
      <c r="AB27" s="109">
        <f>3476.86/AreatoSI</f>
        <v>37424.60957144136</v>
      </c>
      <c r="AC27" s="109">
        <f>(AC24-AC28)/2.667</f>
        <v>9822.7341889629442</v>
      </c>
      <c r="AD27" s="110">
        <f>('All Tests-ORIGINAL'!$AC27/'All Tests-ORIGINAL'!$AB27)*100</f>
        <v>26.246724552227935</v>
      </c>
      <c r="AE27" s="108" t="s">
        <v>118</v>
      </c>
      <c r="AF27" s="109">
        <f>3476.86/AreatoSI</f>
        <v>37424.60957144136</v>
      </c>
      <c r="AG27" s="109">
        <f>(AG24-AG28)/2.667</f>
        <v>9822.7341889629442</v>
      </c>
      <c r="AH27" s="110">
        <f>('All Tests-ORIGINAL'!$AG27/'All Tests-ORIGINAL'!$AF27)*100</f>
        <v>26.246724552227935</v>
      </c>
      <c r="AI27" s="119" t="s">
        <v>118</v>
      </c>
      <c r="AJ27" s="120">
        <f>3476.86/AreatoSI</f>
        <v>37424.60957144136</v>
      </c>
      <c r="AK27" s="120">
        <f>'All Tests-ORIGINAL'!$AC27</f>
        <v>9822.7341889629442</v>
      </c>
      <c r="AL27" s="126">
        <f>('All Tests-ORIGINAL'!$AK27/'All Tests-ORIGINAL'!$AJ27)*100</f>
        <v>26.246724552227935</v>
      </c>
      <c r="AM27" s="108" t="s">
        <v>118</v>
      </c>
      <c r="AN27" s="109">
        <f>3476.86/AreatoSI</f>
        <v>37424.60957144136</v>
      </c>
      <c r="AO27" s="109">
        <f>('All Tests-ORIGINAL'!$AP27/100)*'All Tests-ORIGINAL'!$AN27</f>
        <v>14969.843828576544</v>
      </c>
      <c r="AP27" s="110">
        <v>40</v>
      </c>
      <c r="AQ27" s="108" t="s">
        <v>118</v>
      </c>
      <c r="AR27" s="109">
        <f>3476.86/AreatoSI</f>
        <v>37424.60957144136</v>
      </c>
      <c r="AS27" s="109">
        <f>('All Tests-ORIGINAL'!$AT27/100)*'All Tests-ORIGINAL'!$AR27</f>
        <v>14969.843828576544</v>
      </c>
      <c r="AT27" s="110">
        <v>40</v>
      </c>
      <c r="AU27" s="119" t="s">
        <v>118</v>
      </c>
      <c r="AV27" s="120">
        <f>3476.86/AreatoSI</f>
        <v>37424.60957144136</v>
      </c>
      <c r="AW27" s="109" t="e">
        <f>#REF!*(40/#REF!)</f>
        <v>#REF!</v>
      </c>
      <c r="AX27" s="129" t="e">
        <f>'All Tests-ORIGINAL'!$AW27/'All Tests-ORIGINAL'!$AV27*100</f>
        <v>#REF!</v>
      </c>
      <c r="AY27" s="119" t="s">
        <v>118</v>
      </c>
      <c r="AZ27" s="120">
        <f>3476.86/AreatoSI</f>
        <v>37424.60957144136</v>
      </c>
      <c r="BA27" s="109" t="e">
        <f>'All Tests-ORIGINAL'!$AW27*(40/AX$24)</f>
        <v>#REF!</v>
      </c>
      <c r="BB27" s="129" t="e">
        <f>'All Tests-ORIGINAL'!$BA27/'All Tests-ORIGINAL'!$AZ27*100</f>
        <v>#REF!</v>
      </c>
      <c r="BC27" s="119" t="s">
        <v>118</v>
      </c>
      <c r="BD27" s="120">
        <v>37424.60957144136</v>
      </c>
      <c r="BE27" s="109">
        <v>13318.366426202594</v>
      </c>
      <c r="BF27" s="126">
        <v>35.587188694056039</v>
      </c>
      <c r="BG27" s="865"/>
      <c r="BH27" s="865"/>
      <c r="BI27" s="865"/>
      <c r="BJ27" s="865"/>
      <c r="BK27" s="865"/>
      <c r="BL27" s="865"/>
      <c r="BM27" s="865"/>
      <c r="BN27" s="865"/>
      <c r="BO27" s="865"/>
      <c r="BP27" s="865"/>
      <c r="BQ27" s="865"/>
      <c r="BR27" s="865"/>
      <c r="BS27" s="865"/>
      <c r="BT27" s="865"/>
      <c r="BU27" s="865"/>
      <c r="BV27" s="865"/>
      <c r="BW27" s="865"/>
      <c r="BX27" s="865"/>
      <c r="BY27" s="865"/>
      <c r="BZ27" s="865"/>
      <c r="CA27" s="865"/>
      <c r="CB27" s="865"/>
      <c r="CC27" s="865"/>
      <c r="CD27" s="865"/>
      <c r="CE27" s="865"/>
      <c r="CF27" s="865"/>
      <c r="CG27" s="865"/>
      <c r="CH27" s="865"/>
      <c r="CI27" s="865"/>
      <c r="CJ27" s="865"/>
      <c r="CK27" s="865"/>
      <c r="CL27" s="865"/>
      <c r="CM27" s="865"/>
      <c r="CN27" s="865"/>
      <c r="CO27" s="865"/>
      <c r="CP27" s="865"/>
      <c r="CQ27" s="865"/>
      <c r="CR27" s="865"/>
      <c r="CS27" s="877"/>
      <c r="CT27" s="869"/>
      <c r="CU27" s="865"/>
      <c r="CV27" s="873"/>
      <c r="CW27" s="876"/>
      <c r="CX27" s="865"/>
      <c r="CY27" s="865"/>
      <c r="CZ27" s="865"/>
      <c r="DA27" s="865"/>
      <c r="DB27" s="865"/>
      <c r="DC27" s="865"/>
      <c r="DD27" s="865"/>
      <c r="DE27" s="877"/>
      <c r="DF27" s="869"/>
      <c r="DG27" s="865"/>
      <c r="DH27" s="873"/>
      <c r="DI27" s="876"/>
      <c r="DJ27" s="865"/>
      <c r="DK27" s="865"/>
      <c r="DL27" s="865"/>
      <c r="DM27" s="865"/>
      <c r="DN27" s="865"/>
      <c r="DO27" s="865"/>
      <c r="DP27" s="865"/>
      <c r="DQ27" s="865"/>
      <c r="DR27" s="865"/>
      <c r="DS27" s="865"/>
      <c r="DT27" s="865"/>
      <c r="DU27" s="865"/>
      <c r="DV27" s="865"/>
      <c r="DW27" s="865"/>
      <c r="DX27" s="865"/>
      <c r="DY27" s="865"/>
      <c r="DZ27" s="865"/>
      <c r="EA27" s="865"/>
      <c r="EB27" s="865"/>
      <c r="EC27" s="865"/>
      <c r="ED27" s="865"/>
      <c r="EE27" s="865"/>
      <c r="EF27" s="865"/>
      <c r="EG27" s="40" t="s">
        <v>396</v>
      </c>
      <c r="EH27" s="40" t="s">
        <v>396</v>
      </c>
      <c r="EI27" s="40" t="s">
        <v>396</v>
      </c>
      <c r="EJ27" s="44"/>
    </row>
    <row r="28" spans="2:140" s="3" customFormat="1" ht="12.75" customHeight="1" x14ac:dyDescent="0.3">
      <c r="B28" s="916"/>
      <c r="C28" s="887"/>
      <c r="D28" s="874"/>
      <c r="E28" s="888"/>
      <c r="F28" s="887"/>
      <c r="G28" s="874"/>
      <c r="H28" s="918"/>
      <c r="I28" s="876"/>
      <c r="J28" s="865"/>
      <c r="K28" s="873"/>
      <c r="L28" s="869"/>
      <c r="M28" s="874"/>
      <c r="N28" s="918"/>
      <c r="O28" s="111" t="s">
        <v>119</v>
      </c>
      <c r="P28" s="112">
        <f>2317.91/AreatoSI</f>
        <v>24949.77559399563</v>
      </c>
      <c r="Q28" s="112">
        <f>1207.03/AreatoSI</f>
        <v>12992.362790281135</v>
      </c>
      <c r="R28" s="113">
        <v>52.07</v>
      </c>
      <c r="S28" s="111" t="s">
        <v>119</v>
      </c>
      <c r="T28" s="112">
        <f>2317.91/AreatoSI</f>
        <v>24949.77559399563</v>
      </c>
      <c r="U28" s="112">
        <f>1207.03/AreatoSI</f>
        <v>12992.362790281135</v>
      </c>
      <c r="V28" s="113">
        <v>52.07</v>
      </c>
      <c r="W28" s="122" t="s">
        <v>119</v>
      </c>
      <c r="X28" s="123">
        <f>2317.91/AreatoSI</f>
        <v>24949.77559399563</v>
      </c>
      <c r="Y28" s="123">
        <f>927.23/AreatoSI</f>
        <v>9980.620655685756</v>
      </c>
      <c r="Z28" s="84">
        <v>40</v>
      </c>
      <c r="AA28" s="111" t="s">
        <v>119</v>
      </c>
      <c r="AB28" s="112">
        <f>2317.91/AreatoSI</f>
        <v>24949.77559399563</v>
      </c>
      <c r="AC28" s="112">
        <f>'All Tests-ORIGINAL'!$AB28*0.45</f>
        <v>11227.399017298034</v>
      </c>
      <c r="AD28" s="113">
        <v>45</v>
      </c>
      <c r="AE28" s="111" t="s">
        <v>119</v>
      </c>
      <c r="AF28" s="112">
        <f>2317.91/AreatoSI</f>
        <v>24949.77559399563</v>
      </c>
      <c r="AG28" s="112">
        <f>'All Tests-ORIGINAL'!$AF28*0.45</f>
        <v>11227.399017298034</v>
      </c>
      <c r="AH28" s="113">
        <v>45</v>
      </c>
      <c r="AI28" s="122" t="s">
        <v>119</v>
      </c>
      <c r="AJ28" s="123">
        <f>2317.91/AreatoSI</f>
        <v>24949.77559399563</v>
      </c>
      <c r="AK28" s="123">
        <f>927.23/AreatoSI</f>
        <v>9980.620655685756</v>
      </c>
      <c r="AL28" s="80">
        <v>40</v>
      </c>
      <c r="AM28" s="111" t="s">
        <v>119</v>
      </c>
      <c r="AN28" s="112">
        <f>2317.91/AreatoSI</f>
        <v>24949.77559399563</v>
      </c>
      <c r="AO28" s="127">
        <f>('All Tests-ORIGINAL'!$AP28/100)*'All Tests-ORIGINAL'!$AN28</f>
        <v>12474.887796997815</v>
      </c>
      <c r="AP28" s="113">
        <v>50</v>
      </c>
      <c r="AQ28" s="111" t="s">
        <v>119</v>
      </c>
      <c r="AR28" s="112">
        <f>2317.91/AreatoSI</f>
        <v>24949.77559399563</v>
      </c>
      <c r="AS28" s="127">
        <f>('All Tests-ORIGINAL'!$AT28/100)*'All Tests-ORIGINAL'!$AR28</f>
        <v>12474.887796997815</v>
      </c>
      <c r="AT28" s="113">
        <v>50</v>
      </c>
      <c r="AU28" s="122" t="s">
        <v>119</v>
      </c>
      <c r="AV28" s="123">
        <f>2317.91/AreatoSI</f>
        <v>24949.77559399563</v>
      </c>
      <c r="AW28" s="130">
        <f>('All Tests-ORIGINAL'!$AX28/100)*'All Tests-ORIGINAL'!$AV28</f>
        <v>9979.9102375982529</v>
      </c>
      <c r="AX28" s="85">
        <v>40</v>
      </c>
      <c r="AY28" s="122" t="s">
        <v>119</v>
      </c>
      <c r="AZ28" s="123">
        <f>2317.91/AreatoSI</f>
        <v>24949.77559399563</v>
      </c>
      <c r="BA28" s="130">
        <f>('All Tests-ORIGINAL'!$BB28/100)*'All Tests-ORIGINAL'!$AZ28</f>
        <v>9979.9102375982529</v>
      </c>
      <c r="BB28" s="85">
        <v>40</v>
      </c>
      <c r="BC28" s="122" t="s">
        <v>119</v>
      </c>
      <c r="BD28" s="123">
        <v>24949.77559399563</v>
      </c>
      <c r="BE28" s="130">
        <v>9979.9102375982529</v>
      </c>
      <c r="BF28" s="80">
        <v>40</v>
      </c>
      <c r="BG28" s="865"/>
      <c r="BH28" s="865"/>
      <c r="BI28" s="865"/>
      <c r="BJ28" s="865"/>
      <c r="BK28" s="865"/>
      <c r="BL28" s="865"/>
      <c r="BM28" s="865"/>
      <c r="BN28" s="865"/>
      <c r="BO28" s="865"/>
      <c r="BP28" s="865"/>
      <c r="BQ28" s="865"/>
      <c r="BR28" s="865"/>
      <c r="BS28" s="865"/>
      <c r="BT28" s="865"/>
      <c r="BU28" s="865"/>
      <c r="BV28" s="865"/>
      <c r="BW28" s="865"/>
      <c r="BX28" s="865"/>
      <c r="BY28" s="865"/>
      <c r="BZ28" s="865"/>
      <c r="CA28" s="865"/>
      <c r="CB28" s="865"/>
      <c r="CC28" s="865"/>
      <c r="CD28" s="865"/>
      <c r="CE28" s="865"/>
      <c r="CF28" s="865"/>
      <c r="CG28" s="865"/>
      <c r="CH28" s="865"/>
      <c r="CI28" s="865"/>
      <c r="CJ28" s="865"/>
      <c r="CK28" s="865"/>
      <c r="CL28" s="865"/>
      <c r="CM28" s="865"/>
      <c r="CN28" s="865"/>
      <c r="CO28" s="865"/>
      <c r="CP28" s="865"/>
      <c r="CQ28" s="865"/>
      <c r="CR28" s="865"/>
      <c r="CS28" s="877"/>
      <c r="CT28" s="869"/>
      <c r="CU28" s="865"/>
      <c r="CV28" s="873"/>
      <c r="CW28" s="876"/>
      <c r="CX28" s="865"/>
      <c r="CY28" s="865"/>
      <c r="CZ28" s="865"/>
      <c r="DA28" s="865"/>
      <c r="DB28" s="865"/>
      <c r="DC28" s="865"/>
      <c r="DD28" s="865"/>
      <c r="DE28" s="877"/>
      <c r="DF28" s="869"/>
      <c r="DG28" s="865"/>
      <c r="DH28" s="873"/>
      <c r="DI28" s="876"/>
      <c r="DJ28" s="865"/>
      <c r="DK28" s="865"/>
      <c r="DL28" s="865"/>
      <c r="DM28" s="865"/>
      <c r="DN28" s="865"/>
      <c r="DO28" s="865"/>
      <c r="DP28" s="865"/>
      <c r="DQ28" s="865"/>
      <c r="DR28" s="865"/>
      <c r="DS28" s="865"/>
      <c r="DT28" s="865"/>
      <c r="DU28" s="865"/>
      <c r="DV28" s="865"/>
      <c r="DW28" s="865"/>
      <c r="DX28" s="865"/>
      <c r="DY28" s="865"/>
      <c r="DZ28" s="865"/>
      <c r="EA28" s="865"/>
      <c r="EB28" s="865"/>
      <c r="EC28" s="865"/>
      <c r="ED28" s="865"/>
      <c r="EE28" s="865"/>
      <c r="EF28" s="865"/>
      <c r="EG28" s="40"/>
      <c r="EH28" s="40"/>
      <c r="EI28" s="40"/>
      <c r="EJ28" s="44"/>
    </row>
    <row r="29" spans="2:140" s="3" customFormat="1" ht="55.2" x14ac:dyDescent="0.3">
      <c r="B29" s="23" t="s">
        <v>47</v>
      </c>
      <c r="C29" s="887"/>
      <c r="D29" s="874"/>
      <c r="E29" s="888"/>
      <c r="F29" s="24" t="s">
        <v>48</v>
      </c>
      <c r="G29" s="37" t="s">
        <v>48</v>
      </c>
      <c r="H29" s="72" t="s">
        <v>49</v>
      </c>
      <c r="I29" s="876"/>
      <c r="J29" s="865"/>
      <c r="K29" s="873"/>
      <c r="L29" s="869"/>
      <c r="M29" s="874"/>
      <c r="N29" s="918"/>
      <c r="O29" s="869" t="s">
        <v>424</v>
      </c>
      <c r="P29" s="865"/>
      <c r="Q29" s="865"/>
      <c r="R29" s="865"/>
      <c r="S29" s="865" t="s">
        <v>424</v>
      </c>
      <c r="T29" s="865"/>
      <c r="U29" s="865"/>
      <c r="V29" s="865"/>
      <c r="W29" s="865" t="s">
        <v>424</v>
      </c>
      <c r="X29" s="865"/>
      <c r="Y29" s="865"/>
      <c r="Z29" s="873"/>
      <c r="AA29" s="876" t="s">
        <v>424</v>
      </c>
      <c r="AB29" s="865"/>
      <c r="AC29" s="865"/>
      <c r="AD29" s="865"/>
      <c r="AE29" s="865" t="s">
        <v>424</v>
      </c>
      <c r="AF29" s="865"/>
      <c r="AG29" s="865"/>
      <c r="AH29" s="865"/>
      <c r="AI29" s="865" t="s">
        <v>424</v>
      </c>
      <c r="AJ29" s="865"/>
      <c r="AK29" s="865"/>
      <c r="AL29" s="865"/>
      <c r="AM29" s="865" t="s">
        <v>424</v>
      </c>
      <c r="AN29" s="865"/>
      <c r="AO29" s="865"/>
      <c r="AP29" s="865"/>
      <c r="AQ29" s="865" t="s">
        <v>424</v>
      </c>
      <c r="AR29" s="865"/>
      <c r="AS29" s="865"/>
      <c r="AT29" s="865"/>
      <c r="AU29" s="865" t="s">
        <v>424</v>
      </c>
      <c r="AV29" s="865"/>
      <c r="AW29" s="865"/>
      <c r="AX29" s="865"/>
      <c r="AY29" s="865" t="s">
        <v>424</v>
      </c>
      <c r="AZ29" s="865"/>
      <c r="BA29" s="865"/>
      <c r="BB29" s="865"/>
      <c r="BC29" s="865" t="s">
        <v>424</v>
      </c>
      <c r="BD29" s="865"/>
      <c r="BE29" s="865"/>
      <c r="BF29" s="865"/>
      <c r="BG29" s="865"/>
      <c r="BH29" s="865"/>
      <c r="BI29" s="865"/>
      <c r="BJ29" s="865"/>
      <c r="BK29" s="865"/>
      <c r="BL29" s="865"/>
      <c r="BM29" s="865"/>
      <c r="BN29" s="865"/>
      <c r="BO29" s="865"/>
      <c r="BP29" s="865"/>
      <c r="BQ29" s="865"/>
      <c r="BR29" s="865"/>
      <c r="BS29" s="865"/>
      <c r="BT29" s="865"/>
      <c r="BU29" s="865"/>
      <c r="BV29" s="865"/>
      <c r="BW29" s="865"/>
      <c r="BX29" s="865"/>
      <c r="BY29" s="865"/>
      <c r="BZ29" s="865"/>
      <c r="CA29" s="865"/>
      <c r="CB29" s="865"/>
      <c r="CC29" s="865"/>
      <c r="CD29" s="865"/>
      <c r="CE29" s="865"/>
      <c r="CF29" s="865"/>
      <c r="CG29" s="865"/>
      <c r="CH29" s="865"/>
      <c r="CI29" s="865"/>
      <c r="CJ29" s="865"/>
      <c r="CK29" s="865"/>
      <c r="CL29" s="865"/>
      <c r="CM29" s="865"/>
      <c r="CN29" s="865"/>
      <c r="CO29" s="865"/>
      <c r="CP29" s="865"/>
      <c r="CQ29" s="865"/>
      <c r="CR29" s="865"/>
      <c r="CS29" s="877"/>
      <c r="CT29" s="869"/>
      <c r="CU29" s="865"/>
      <c r="CV29" s="873"/>
      <c r="CW29" s="876"/>
      <c r="CX29" s="865"/>
      <c r="CY29" s="865"/>
      <c r="CZ29" s="865"/>
      <c r="DA29" s="865"/>
      <c r="DB29" s="865"/>
      <c r="DC29" s="865"/>
      <c r="DD29" s="865"/>
      <c r="DE29" s="877"/>
      <c r="DF29" s="869"/>
      <c r="DG29" s="865"/>
      <c r="DH29" s="873"/>
      <c r="DI29" s="876"/>
      <c r="DJ29" s="865"/>
      <c r="DK29" s="865"/>
      <c r="DL29" s="865"/>
      <c r="DM29" s="865"/>
      <c r="DN29" s="865"/>
      <c r="DO29" s="865"/>
      <c r="DP29" s="865"/>
      <c r="DQ29" s="865"/>
      <c r="DR29" s="865"/>
      <c r="DS29" s="865"/>
      <c r="DT29" s="865"/>
      <c r="DU29" s="865"/>
      <c r="DV29" s="865"/>
      <c r="DW29" s="865"/>
      <c r="DX29" s="865"/>
      <c r="DY29" s="865"/>
      <c r="DZ29" s="865"/>
      <c r="EA29" s="865"/>
      <c r="EB29" s="865"/>
      <c r="EC29" s="865"/>
      <c r="ED29" s="865"/>
      <c r="EE29" s="865"/>
      <c r="EF29" s="865"/>
      <c r="EG29" s="40" t="s">
        <v>49</v>
      </c>
      <c r="EH29" s="40" t="s">
        <v>49</v>
      </c>
      <c r="EI29" s="40" t="s">
        <v>49</v>
      </c>
      <c r="EJ29" s="44"/>
    </row>
    <row r="30" spans="2:140" x14ac:dyDescent="0.3">
      <c r="B30" s="11" t="s">
        <v>42</v>
      </c>
      <c r="C30" s="10" t="s">
        <v>45</v>
      </c>
      <c r="D30" s="36" t="s">
        <v>45</v>
      </c>
      <c r="E30" s="33" t="s">
        <v>45</v>
      </c>
      <c r="F30" s="10" t="s">
        <v>45</v>
      </c>
      <c r="G30" s="36" t="s">
        <v>45</v>
      </c>
      <c r="H30" s="41" t="s">
        <v>45</v>
      </c>
      <c r="I30" s="32" t="s">
        <v>45</v>
      </c>
      <c r="J30" s="36" t="s">
        <v>45</v>
      </c>
      <c r="K30" s="41" t="s">
        <v>45</v>
      </c>
      <c r="L30" s="10" t="s">
        <v>45</v>
      </c>
      <c r="M30" s="36" t="s">
        <v>45</v>
      </c>
      <c r="N30" s="41" t="s">
        <v>45</v>
      </c>
      <c r="O30" s="884" t="s">
        <v>45</v>
      </c>
      <c r="P30" s="885"/>
      <c r="Q30" s="885"/>
      <c r="R30" s="885"/>
      <c r="S30" s="885" t="s">
        <v>45</v>
      </c>
      <c r="T30" s="885"/>
      <c r="U30" s="885"/>
      <c r="V30" s="885"/>
      <c r="W30" s="885" t="s">
        <v>45</v>
      </c>
      <c r="X30" s="885"/>
      <c r="Y30" s="885"/>
      <c r="Z30" s="886"/>
      <c r="AA30" s="867" t="s">
        <v>45</v>
      </c>
      <c r="AB30" s="885"/>
      <c r="AC30" s="885"/>
      <c r="AD30" s="885"/>
      <c r="AE30" s="885" t="s">
        <v>45</v>
      </c>
      <c r="AF30" s="885"/>
      <c r="AG30" s="885"/>
      <c r="AH30" s="885"/>
      <c r="AI30" s="885" t="s">
        <v>45</v>
      </c>
      <c r="AJ30" s="885"/>
      <c r="AK30" s="885"/>
      <c r="AL30" s="885"/>
      <c r="AM30" s="885" t="s">
        <v>45</v>
      </c>
      <c r="AN30" s="885"/>
      <c r="AO30" s="885"/>
      <c r="AP30" s="885"/>
      <c r="AQ30" s="885" t="s">
        <v>45</v>
      </c>
      <c r="AR30" s="885"/>
      <c r="AS30" s="885"/>
      <c r="AT30" s="885"/>
      <c r="AU30" s="885" t="s">
        <v>45</v>
      </c>
      <c r="AV30" s="885"/>
      <c r="AW30" s="885"/>
      <c r="AX30" s="885"/>
      <c r="AY30" s="885" t="s">
        <v>45</v>
      </c>
      <c r="AZ30" s="885"/>
      <c r="BA30" s="885"/>
      <c r="BB30" s="885"/>
      <c r="BC30" s="885" t="s">
        <v>45</v>
      </c>
      <c r="BD30" s="885"/>
      <c r="BE30" s="885"/>
      <c r="BF30" s="885"/>
      <c r="BG30" s="36">
        <v>0.55000000000000004</v>
      </c>
      <c r="BH30" s="36">
        <v>0.55000000000000004</v>
      </c>
      <c r="BI30" s="36">
        <v>0.57999999999999996</v>
      </c>
      <c r="BJ30" s="865"/>
      <c r="BK30" s="865"/>
      <c r="BL30" s="865"/>
      <c r="BM30" s="865"/>
      <c r="BN30" s="865"/>
      <c r="BO30" s="865"/>
      <c r="BP30" s="36" t="s">
        <v>45</v>
      </c>
      <c r="BQ30" s="36" t="s">
        <v>45</v>
      </c>
      <c r="BR30" s="36" t="s">
        <v>45</v>
      </c>
      <c r="BS30" s="885" t="s">
        <v>45</v>
      </c>
      <c r="BT30" s="885"/>
      <c r="BU30" s="885"/>
      <c r="BV30" s="885"/>
      <c r="BW30" s="885"/>
      <c r="BX30" s="885"/>
      <c r="BY30" s="885"/>
      <c r="BZ30" s="885" t="s">
        <v>45</v>
      </c>
      <c r="CA30" s="885"/>
      <c r="CB30" s="885"/>
      <c r="CC30" s="885"/>
      <c r="CD30" s="885"/>
      <c r="CE30" s="885"/>
      <c r="CF30" s="885"/>
      <c r="CG30" s="885" t="s">
        <v>45</v>
      </c>
      <c r="CH30" s="885"/>
      <c r="CI30" s="885"/>
      <c r="CJ30" s="885"/>
      <c r="CK30" s="885"/>
      <c r="CL30" s="885"/>
      <c r="CM30" s="885"/>
      <c r="CN30" s="36" t="s">
        <v>45</v>
      </c>
      <c r="CO30" s="36" t="s">
        <v>45</v>
      </c>
      <c r="CP30" s="36" t="s">
        <v>45</v>
      </c>
      <c r="CQ30" s="36" t="s">
        <v>45</v>
      </c>
      <c r="CR30" s="36" t="s">
        <v>45</v>
      </c>
      <c r="CS30" s="33" t="s">
        <v>45</v>
      </c>
      <c r="CT30" s="10" t="s">
        <v>45</v>
      </c>
      <c r="CU30" s="36" t="s">
        <v>45</v>
      </c>
      <c r="CV30" s="41" t="s">
        <v>45</v>
      </c>
      <c r="CW30" s="876"/>
      <c r="CX30" s="865"/>
      <c r="CY30" s="865"/>
      <c r="CZ30" s="865"/>
      <c r="DA30" s="865"/>
      <c r="DB30" s="865"/>
      <c r="DC30" s="36"/>
      <c r="DD30" s="36"/>
      <c r="DE30" s="33"/>
      <c r="DF30" s="10" t="s">
        <v>45</v>
      </c>
      <c r="DG30" s="36" t="s">
        <v>45</v>
      </c>
      <c r="DH30" s="67" t="s">
        <v>45</v>
      </c>
      <c r="DI30" s="867" t="s">
        <v>45</v>
      </c>
      <c r="DJ30" s="885"/>
      <c r="DK30" s="885" t="s">
        <v>45</v>
      </c>
      <c r="DL30" s="885"/>
      <c r="DM30" s="885" t="s">
        <v>45</v>
      </c>
      <c r="DN30" s="885"/>
      <c r="DO30" s="885"/>
      <c r="DP30" s="885"/>
      <c r="DQ30" s="885" t="s">
        <v>45</v>
      </c>
      <c r="DR30" s="885"/>
      <c r="DS30" s="885" t="s">
        <v>45</v>
      </c>
      <c r="DT30" s="885"/>
      <c r="DU30" s="885" t="s">
        <v>45</v>
      </c>
      <c r="DV30" s="885"/>
      <c r="DW30" s="885"/>
      <c r="DX30" s="885"/>
      <c r="DY30" s="36" t="s">
        <v>45</v>
      </c>
      <c r="DZ30" s="36" t="s">
        <v>45</v>
      </c>
      <c r="EA30" s="885" t="s">
        <v>45</v>
      </c>
      <c r="EB30" s="885"/>
      <c r="EC30" s="36" t="s">
        <v>45</v>
      </c>
      <c r="ED30" s="36" t="s">
        <v>45</v>
      </c>
      <c r="EE30" s="885" t="s">
        <v>45</v>
      </c>
      <c r="EF30" s="885"/>
      <c r="EG30" s="36" t="s">
        <v>45</v>
      </c>
      <c r="EH30" s="36" t="s">
        <v>45</v>
      </c>
      <c r="EI30" s="885" t="s">
        <v>45</v>
      </c>
      <c r="EJ30" s="886"/>
    </row>
    <row r="31" spans="2:140" x14ac:dyDescent="0.3">
      <c r="B31" s="11" t="s">
        <v>43</v>
      </c>
      <c r="C31" s="10" t="s">
        <v>45</v>
      </c>
      <c r="D31" s="36" t="s">
        <v>45</v>
      </c>
      <c r="E31" s="33" t="s">
        <v>45</v>
      </c>
      <c r="F31" s="10" t="s">
        <v>45</v>
      </c>
      <c r="G31" s="36" t="s">
        <v>45</v>
      </c>
      <c r="H31" s="41" t="s">
        <v>45</v>
      </c>
      <c r="I31" s="32" t="s">
        <v>45</v>
      </c>
      <c r="J31" s="36" t="s">
        <v>45</v>
      </c>
      <c r="K31" s="41" t="s">
        <v>45</v>
      </c>
      <c r="L31" s="10" t="s">
        <v>45</v>
      </c>
      <c r="M31" s="36" t="s">
        <v>45</v>
      </c>
      <c r="N31" s="41" t="s">
        <v>45</v>
      </c>
      <c r="O31" s="884" t="s">
        <v>45</v>
      </c>
      <c r="P31" s="885"/>
      <c r="Q31" s="885"/>
      <c r="R31" s="885"/>
      <c r="S31" s="885" t="s">
        <v>45</v>
      </c>
      <c r="T31" s="885"/>
      <c r="U31" s="885"/>
      <c r="V31" s="885"/>
      <c r="W31" s="885" t="s">
        <v>45</v>
      </c>
      <c r="X31" s="885"/>
      <c r="Y31" s="885"/>
      <c r="Z31" s="886"/>
      <c r="AA31" s="867" t="s">
        <v>45</v>
      </c>
      <c r="AB31" s="885"/>
      <c r="AC31" s="885"/>
      <c r="AD31" s="885"/>
      <c r="AE31" s="885" t="s">
        <v>45</v>
      </c>
      <c r="AF31" s="885"/>
      <c r="AG31" s="885"/>
      <c r="AH31" s="885"/>
      <c r="AI31" s="885" t="s">
        <v>45</v>
      </c>
      <c r="AJ31" s="885"/>
      <c r="AK31" s="885"/>
      <c r="AL31" s="885"/>
      <c r="AM31" s="885" t="s">
        <v>45</v>
      </c>
      <c r="AN31" s="885"/>
      <c r="AO31" s="885"/>
      <c r="AP31" s="885"/>
      <c r="AQ31" s="885" t="s">
        <v>45</v>
      </c>
      <c r="AR31" s="885"/>
      <c r="AS31" s="885"/>
      <c r="AT31" s="885"/>
      <c r="AU31" s="885" t="s">
        <v>45</v>
      </c>
      <c r="AV31" s="885"/>
      <c r="AW31" s="885"/>
      <c r="AX31" s="885"/>
      <c r="AY31" s="885" t="s">
        <v>45</v>
      </c>
      <c r="AZ31" s="885"/>
      <c r="BA31" s="885"/>
      <c r="BB31" s="885"/>
      <c r="BC31" s="885" t="s">
        <v>45</v>
      </c>
      <c r="BD31" s="885"/>
      <c r="BE31" s="885"/>
      <c r="BF31" s="885"/>
      <c r="BG31" s="36">
        <v>0.2</v>
      </c>
      <c r="BH31" s="36">
        <v>0.2</v>
      </c>
      <c r="BI31" s="36">
        <v>0.25</v>
      </c>
      <c r="BJ31" s="865"/>
      <c r="BK31" s="865"/>
      <c r="BL31" s="865"/>
      <c r="BM31" s="865"/>
      <c r="BN31" s="865"/>
      <c r="BO31" s="865"/>
      <c r="BP31" s="36" t="s">
        <v>45</v>
      </c>
      <c r="BQ31" s="36" t="s">
        <v>45</v>
      </c>
      <c r="BR31" s="36" t="s">
        <v>45</v>
      </c>
      <c r="BS31" s="885" t="s">
        <v>45</v>
      </c>
      <c r="BT31" s="885"/>
      <c r="BU31" s="885"/>
      <c r="BV31" s="885"/>
      <c r="BW31" s="885"/>
      <c r="BX31" s="885"/>
      <c r="BY31" s="885"/>
      <c r="BZ31" s="885" t="s">
        <v>45</v>
      </c>
      <c r="CA31" s="885"/>
      <c r="CB31" s="885"/>
      <c r="CC31" s="885"/>
      <c r="CD31" s="885"/>
      <c r="CE31" s="885"/>
      <c r="CF31" s="885"/>
      <c r="CG31" s="885" t="s">
        <v>45</v>
      </c>
      <c r="CH31" s="885"/>
      <c r="CI31" s="885"/>
      <c r="CJ31" s="885"/>
      <c r="CK31" s="885"/>
      <c r="CL31" s="885"/>
      <c r="CM31" s="885"/>
      <c r="CN31" s="36" t="s">
        <v>45</v>
      </c>
      <c r="CO31" s="36" t="s">
        <v>45</v>
      </c>
      <c r="CP31" s="36" t="s">
        <v>45</v>
      </c>
      <c r="CQ31" s="36" t="s">
        <v>45</v>
      </c>
      <c r="CR31" s="36" t="s">
        <v>45</v>
      </c>
      <c r="CS31" s="33" t="s">
        <v>45</v>
      </c>
      <c r="CT31" s="10" t="s">
        <v>45</v>
      </c>
      <c r="CU31" s="36" t="s">
        <v>45</v>
      </c>
      <c r="CV31" s="41" t="s">
        <v>45</v>
      </c>
      <c r="CW31" s="876"/>
      <c r="CX31" s="865"/>
      <c r="CY31" s="865"/>
      <c r="CZ31" s="865"/>
      <c r="DA31" s="865"/>
      <c r="DB31" s="865"/>
      <c r="DC31" s="36"/>
      <c r="DD31" s="36"/>
      <c r="DE31" s="33"/>
      <c r="DF31" s="10" t="s">
        <v>45</v>
      </c>
      <c r="DG31" s="36" t="s">
        <v>45</v>
      </c>
      <c r="DH31" s="67" t="s">
        <v>45</v>
      </c>
      <c r="DI31" s="867" t="s">
        <v>45</v>
      </c>
      <c r="DJ31" s="885"/>
      <c r="DK31" s="885" t="s">
        <v>45</v>
      </c>
      <c r="DL31" s="885"/>
      <c r="DM31" s="885" t="s">
        <v>45</v>
      </c>
      <c r="DN31" s="885"/>
      <c r="DO31" s="885"/>
      <c r="DP31" s="885"/>
      <c r="DQ31" s="885" t="s">
        <v>45</v>
      </c>
      <c r="DR31" s="885"/>
      <c r="DS31" s="885" t="s">
        <v>45</v>
      </c>
      <c r="DT31" s="885"/>
      <c r="DU31" s="885" t="s">
        <v>45</v>
      </c>
      <c r="DV31" s="885"/>
      <c r="DW31" s="885"/>
      <c r="DX31" s="885"/>
      <c r="DY31" s="36" t="s">
        <v>45</v>
      </c>
      <c r="DZ31" s="36" t="s">
        <v>45</v>
      </c>
      <c r="EA31" s="885" t="s">
        <v>45</v>
      </c>
      <c r="EB31" s="885"/>
      <c r="EC31" s="36" t="s">
        <v>45</v>
      </c>
      <c r="ED31" s="36" t="s">
        <v>45</v>
      </c>
      <c r="EE31" s="885" t="s">
        <v>45</v>
      </c>
      <c r="EF31" s="885"/>
      <c r="EG31" s="36" t="s">
        <v>45</v>
      </c>
      <c r="EH31" s="36" t="s">
        <v>45</v>
      </c>
      <c r="EI31" s="885" t="s">
        <v>45</v>
      </c>
      <c r="EJ31" s="886"/>
    </row>
    <row r="32" spans="2:140" x14ac:dyDescent="0.3">
      <c r="B32" s="11" t="s">
        <v>44</v>
      </c>
      <c r="C32" s="10" t="s">
        <v>45</v>
      </c>
      <c r="D32" s="36" t="s">
        <v>45</v>
      </c>
      <c r="E32" s="33" t="s">
        <v>45</v>
      </c>
      <c r="F32" s="10" t="s">
        <v>45</v>
      </c>
      <c r="G32" s="36" t="s">
        <v>45</v>
      </c>
      <c r="H32" s="41" t="s">
        <v>45</v>
      </c>
      <c r="I32" s="32" t="s">
        <v>45</v>
      </c>
      <c r="J32" s="36" t="s">
        <v>45</v>
      </c>
      <c r="K32" s="41" t="s">
        <v>45</v>
      </c>
      <c r="L32" s="10" t="s">
        <v>45</v>
      </c>
      <c r="M32" s="36" t="s">
        <v>45</v>
      </c>
      <c r="N32" s="41" t="s">
        <v>45</v>
      </c>
      <c r="O32" s="884" t="s">
        <v>45</v>
      </c>
      <c r="P32" s="885"/>
      <c r="Q32" s="885"/>
      <c r="R32" s="885"/>
      <c r="S32" s="885" t="s">
        <v>45</v>
      </c>
      <c r="T32" s="885"/>
      <c r="U32" s="885"/>
      <c r="V32" s="885"/>
      <c r="W32" s="885" t="s">
        <v>45</v>
      </c>
      <c r="X32" s="885"/>
      <c r="Y32" s="885"/>
      <c r="Z32" s="886"/>
      <c r="AA32" s="867" t="s">
        <v>45</v>
      </c>
      <c r="AB32" s="885"/>
      <c r="AC32" s="885"/>
      <c r="AD32" s="885"/>
      <c r="AE32" s="885" t="s">
        <v>45</v>
      </c>
      <c r="AF32" s="885"/>
      <c r="AG32" s="885"/>
      <c r="AH32" s="885"/>
      <c r="AI32" s="885" t="s">
        <v>45</v>
      </c>
      <c r="AJ32" s="885"/>
      <c r="AK32" s="885"/>
      <c r="AL32" s="885"/>
      <c r="AM32" s="885" t="s">
        <v>45</v>
      </c>
      <c r="AN32" s="885"/>
      <c r="AO32" s="885"/>
      <c r="AP32" s="885"/>
      <c r="AQ32" s="885" t="s">
        <v>45</v>
      </c>
      <c r="AR32" s="885"/>
      <c r="AS32" s="885"/>
      <c r="AT32" s="885"/>
      <c r="AU32" s="885" t="s">
        <v>45</v>
      </c>
      <c r="AV32" s="885"/>
      <c r="AW32" s="885"/>
      <c r="AX32" s="885"/>
      <c r="AY32" s="885" t="s">
        <v>45</v>
      </c>
      <c r="AZ32" s="885"/>
      <c r="BA32" s="885"/>
      <c r="BB32" s="885"/>
      <c r="BC32" s="885" t="s">
        <v>45</v>
      </c>
      <c r="BD32" s="885"/>
      <c r="BE32" s="885"/>
      <c r="BF32" s="885"/>
      <c r="BG32" s="36">
        <v>0.4</v>
      </c>
      <c r="BH32" s="36">
        <v>0.4</v>
      </c>
      <c r="BI32" s="36">
        <v>0.49</v>
      </c>
      <c r="BJ32" s="865"/>
      <c r="BK32" s="865"/>
      <c r="BL32" s="865"/>
      <c r="BM32" s="865"/>
      <c r="BN32" s="865"/>
      <c r="BO32" s="865"/>
      <c r="BP32" s="36" t="s">
        <v>45</v>
      </c>
      <c r="BQ32" s="36" t="s">
        <v>45</v>
      </c>
      <c r="BR32" s="36" t="s">
        <v>45</v>
      </c>
      <c r="BS32" s="885" t="s">
        <v>45</v>
      </c>
      <c r="BT32" s="885"/>
      <c r="BU32" s="885"/>
      <c r="BV32" s="885"/>
      <c r="BW32" s="885"/>
      <c r="BX32" s="885"/>
      <c r="BY32" s="885"/>
      <c r="BZ32" s="885" t="s">
        <v>45</v>
      </c>
      <c r="CA32" s="885"/>
      <c r="CB32" s="885"/>
      <c r="CC32" s="885"/>
      <c r="CD32" s="885"/>
      <c r="CE32" s="885"/>
      <c r="CF32" s="885"/>
      <c r="CG32" s="885" t="s">
        <v>45</v>
      </c>
      <c r="CH32" s="885"/>
      <c r="CI32" s="885"/>
      <c r="CJ32" s="885"/>
      <c r="CK32" s="885"/>
      <c r="CL32" s="885"/>
      <c r="CM32" s="885"/>
      <c r="CN32" s="36" t="s">
        <v>45</v>
      </c>
      <c r="CO32" s="36" t="s">
        <v>45</v>
      </c>
      <c r="CP32" s="36" t="s">
        <v>45</v>
      </c>
      <c r="CQ32" s="36" t="s">
        <v>45</v>
      </c>
      <c r="CR32" s="36" t="s">
        <v>45</v>
      </c>
      <c r="CS32" s="33" t="s">
        <v>45</v>
      </c>
      <c r="CT32" s="10" t="s">
        <v>45</v>
      </c>
      <c r="CU32" s="36" t="s">
        <v>45</v>
      </c>
      <c r="CV32" s="41" t="s">
        <v>45</v>
      </c>
      <c r="CW32" s="876"/>
      <c r="CX32" s="865"/>
      <c r="CY32" s="865"/>
      <c r="CZ32" s="865"/>
      <c r="DA32" s="865"/>
      <c r="DB32" s="865"/>
      <c r="DC32" s="36"/>
      <c r="DD32" s="36"/>
      <c r="DE32" s="33"/>
      <c r="DF32" s="10" t="s">
        <v>45</v>
      </c>
      <c r="DG32" s="36" t="s">
        <v>45</v>
      </c>
      <c r="DH32" s="67" t="s">
        <v>45</v>
      </c>
      <c r="DI32" s="867" t="s">
        <v>45</v>
      </c>
      <c r="DJ32" s="885"/>
      <c r="DK32" s="885" t="s">
        <v>45</v>
      </c>
      <c r="DL32" s="885"/>
      <c r="DM32" s="885" t="s">
        <v>45</v>
      </c>
      <c r="DN32" s="885"/>
      <c r="DO32" s="885"/>
      <c r="DP32" s="885"/>
      <c r="DQ32" s="885" t="s">
        <v>45</v>
      </c>
      <c r="DR32" s="885"/>
      <c r="DS32" s="885" t="s">
        <v>45</v>
      </c>
      <c r="DT32" s="885"/>
      <c r="DU32" s="885" t="s">
        <v>45</v>
      </c>
      <c r="DV32" s="885"/>
      <c r="DW32" s="885"/>
      <c r="DX32" s="885"/>
      <c r="DY32" s="36" t="s">
        <v>45</v>
      </c>
      <c r="DZ32" s="36" t="s">
        <v>45</v>
      </c>
      <c r="EA32" s="885" t="s">
        <v>45</v>
      </c>
      <c r="EB32" s="885"/>
      <c r="EC32" s="36" t="s">
        <v>45</v>
      </c>
      <c r="ED32" s="36" t="s">
        <v>45</v>
      </c>
      <c r="EE32" s="885" t="s">
        <v>45</v>
      </c>
      <c r="EF32" s="885"/>
      <c r="EG32" s="36" t="s">
        <v>45</v>
      </c>
      <c r="EH32" s="36" t="s">
        <v>45</v>
      </c>
      <c r="EI32" s="885" t="s">
        <v>45</v>
      </c>
      <c r="EJ32" s="886"/>
    </row>
    <row r="33" spans="1:140" ht="110.4" x14ac:dyDescent="0.3">
      <c r="B33" s="11" t="s">
        <v>46</v>
      </c>
      <c r="C33" s="10" t="s">
        <v>45</v>
      </c>
      <c r="D33" s="36" t="s">
        <v>45</v>
      </c>
      <c r="E33" s="33" t="s">
        <v>45</v>
      </c>
      <c r="F33" s="10" t="s">
        <v>45</v>
      </c>
      <c r="G33" s="36" t="s">
        <v>45</v>
      </c>
      <c r="H33" s="41" t="s">
        <v>45</v>
      </c>
      <c r="I33" s="32" t="s">
        <v>45</v>
      </c>
      <c r="J33" s="36" t="s">
        <v>45</v>
      </c>
      <c r="K33" s="41" t="s">
        <v>45</v>
      </c>
      <c r="L33" s="10" t="s">
        <v>45</v>
      </c>
      <c r="M33" s="36" t="s">
        <v>45</v>
      </c>
      <c r="N33" s="41" t="s">
        <v>45</v>
      </c>
      <c r="O33" s="884" t="s">
        <v>45</v>
      </c>
      <c r="P33" s="885"/>
      <c r="Q33" s="885"/>
      <c r="R33" s="885"/>
      <c r="S33" s="885" t="s">
        <v>45</v>
      </c>
      <c r="T33" s="885"/>
      <c r="U33" s="885"/>
      <c r="V33" s="885"/>
      <c r="W33" s="885" t="s">
        <v>45</v>
      </c>
      <c r="X33" s="885"/>
      <c r="Y33" s="885"/>
      <c r="Z33" s="886"/>
      <c r="AA33" s="867" t="s">
        <v>45</v>
      </c>
      <c r="AB33" s="885"/>
      <c r="AC33" s="885"/>
      <c r="AD33" s="885"/>
      <c r="AE33" s="885" t="s">
        <v>45</v>
      </c>
      <c r="AF33" s="885"/>
      <c r="AG33" s="885"/>
      <c r="AH33" s="885"/>
      <c r="AI33" s="885" t="s">
        <v>45</v>
      </c>
      <c r="AJ33" s="885"/>
      <c r="AK33" s="885"/>
      <c r="AL33" s="885"/>
      <c r="AM33" s="885" t="s">
        <v>45</v>
      </c>
      <c r="AN33" s="885"/>
      <c r="AO33" s="885"/>
      <c r="AP33" s="885"/>
      <c r="AQ33" s="885" t="s">
        <v>45</v>
      </c>
      <c r="AR33" s="885"/>
      <c r="AS33" s="885"/>
      <c r="AT33" s="885"/>
      <c r="AU33" s="885" t="s">
        <v>45</v>
      </c>
      <c r="AV33" s="885"/>
      <c r="AW33" s="885"/>
      <c r="AX33" s="885"/>
      <c r="AY33" s="885" t="s">
        <v>45</v>
      </c>
      <c r="AZ33" s="885"/>
      <c r="BA33" s="885"/>
      <c r="BB33" s="885"/>
      <c r="BC33" s="885" t="s">
        <v>45</v>
      </c>
      <c r="BD33" s="885"/>
      <c r="BE33" s="885"/>
      <c r="BF33" s="885"/>
      <c r="BG33" s="64">
        <v>7.0000000000000007E-2</v>
      </c>
      <c r="BH33" s="64">
        <v>7.0000000000000007E-2</v>
      </c>
      <c r="BI33" s="64">
        <v>0.05</v>
      </c>
      <c r="BJ33" s="64">
        <v>0.15</v>
      </c>
      <c r="BK33" s="64">
        <v>0.15</v>
      </c>
      <c r="BL33" s="65" t="s">
        <v>487</v>
      </c>
      <c r="BM33" s="64">
        <v>0.05</v>
      </c>
      <c r="BN33" s="64">
        <v>0.05</v>
      </c>
      <c r="BO33" s="65" t="s">
        <v>487</v>
      </c>
      <c r="BP33" s="36" t="s">
        <v>45</v>
      </c>
      <c r="BQ33" s="36" t="s">
        <v>45</v>
      </c>
      <c r="BR33" s="36" t="s">
        <v>45</v>
      </c>
      <c r="BS33" s="885" t="s">
        <v>45</v>
      </c>
      <c r="BT33" s="885"/>
      <c r="BU33" s="885"/>
      <c r="BV33" s="885"/>
      <c r="BW33" s="885"/>
      <c r="BX33" s="885"/>
      <c r="BY33" s="885"/>
      <c r="BZ33" s="885" t="s">
        <v>45</v>
      </c>
      <c r="CA33" s="885"/>
      <c r="CB33" s="885"/>
      <c r="CC33" s="885"/>
      <c r="CD33" s="885"/>
      <c r="CE33" s="885"/>
      <c r="CF33" s="885"/>
      <c r="CG33" s="885" t="s">
        <v>45</v>
      </c>
      <c r="CH33" s="885"/>
      <c r="CI33" s="885"/>
      <c r="CJ33" s="885"/>
      <c r="CK33" s="885"/>
      <c r="CL33" s="885"/>
      <c r="CM33" s="885"/>
      <c r="CN33" s="36" t="s">
        <v>45</v>
      </c>
      <c r="CO33" s="36" t="s">
        <v>45</v>
      </c>
      <c r="CP33" s="36" t="s">
        <v>45</v>
      </c>
      <c r="CQ33" s="36" t="s">
        <v>45</v>
      </c>
      <c r="CR33" s="36" t="s">
        <v>45</v>
      </c>
      <c r="CS33" s="33" t="s">
        <v>45</v>
      </c>
      <c r="CT33" s="10" t="s">
        <v>45</v>
      </c>
      <c r="CU33" s="36" t="s">
        <v>45</v>
      </c>
      <c r="CV33" s="41" t="s">
        <v>45</v>
      </c>
      <c r="CW33" s="876"/>
      <c r="CX33" s="865"/>
      <c r="CY33" s="865"/>
      <c r="CZ33" s="865"/>
      <c r="DA33" s="865"/>
      <c r="DB33" s="865"/>
      <c r="DC33" s="36"/>
      <c r="DD33" s="36"/>
      <c r="DE33" s="33"/>
      <c r="DF33" s="10" t="s">
        <v>45</v>
      </c>
      <c r="DG33" s="36" t="s">
        <v>45</v>
      </c>
      <c r="DH33" s="67" t="s">
        <v>45</v>
      </c>
      <c r="DI33" s="867" t="s">
        <v>45</v>
      </c>
      <c r="DJ33" s="885"/>
      <c r="DK33" s="885" t="s">
        <v>45</v>
      </c>
      <c r="DL33" s="885"/>
      <c r="DM33" s="885" t="s">
        <v>45</v>
      </c>
      <c r="DN33" s="885"/>
      <c r="DO33" s="885"/>
      <c r="DP33" s="885"/>
      <c r="DQ33" s="885" t="s">
        <v>45</v>
      </c>
      <c r="DR33" s="885"/>
      <c r="DS33" s="885" t="s">
        <v>45</v>
      </c>
      <c r="DT33" s="885"/>
      <c r="DU33" s="885" t="s">
        <v>45</v>
      </c>
      <c r="DV33" s="885"/>
      <c r="DW33" s="885"/>
      <c r="DX33" s="885"/>
      <c r="DY33" s="36" t="s">
        <v>45</v>
      </c>
      <c r="DZ33" s="36" t="s">
        <v>45</v>
      </c>
      <c r="EA33" s="885" t="s">
        <v>45</v>
      </c>
      <c r="EB33" s="885"/>
      <c r="EC33" s="36" t="s">
        <v>45</v>
      </c>
      <c r="ED33" s="36" t="s">
        <v>45</v>
      </c>
      <c r="EE33" s="885" t="s">
        <v>45</v>
      </c>
      <c r="EF33" s="885"/>
      <c r="EG33" s="36" t="s">
        <v>45</v>
      </c>
      <c r="EH33" s="36" t="s">
        <v>45</v>
      </c>
      <c r="EI33" s="885" t="s">
        <v>45</v>
      </c>
      <c r="EJ33" s="886"/>
    </row>
    <row r="34" spans="1:140" x14ac:dyDescent="0.3">
      <c r="B34" s="26" t="s">
        <v>315</v>
      </c>
      <c r="C34" s="10"/>
      <c r="D34" s="36"/>
      <c r="E34" s="33"/>
      <c r="F34" s="10"/>
      <c r="G34" s="36"/>
      <c r="H34" s="41"/>
      <c r="I34" s="32"/>
      <c r="J34" s="36"/>
      <c r="K34" s="41"/>
      <c r="L34" s="10"/>
      <c r="M34" s="36"/>
      <c r="N34" s="41"/>
      <c r="O34" s="30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7"/>
      <c r="AA34" s="29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4"/>
      <c r="BH34" s="64"/>
      <c r="BI34" s="64"/>
      <c r="BJ34" s="64">
        <v>0.8</v>
      </c>
      <c r="BK34" s="64">
        <v>0.8</v>
      </c>
      <c r="BL34" s="64">
        <v>0.75</v>
      </c>
      <c r="BM34" s="64">
        <v>0.55000000000000004</v>
      </c>
      <c r="BN34" s="64">
        <v>0.55000000000000004</v>
      </c>
      <c r="BO34" s="64">
        <v>0.75</v>
      </c>
      <c r="BP34" s="36"/>
      <c r="BQ34" s="36"/>
      <c r="BR34" s="36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36"/>
      <c r="CO34" s="36"/>
      <c r="CP34" s="36"/>
      <c r="CQ34" s="36"/>
      <c r="CR34" s="36"/>
      <c r="CS34" s="33"/>
      <c r="CT34" s="10"/>
      <c r="CU34" s="36"/>
      <c r="CV34" s="41"/>
      <c r="CW34" s="876"/>
      <c r="CX34" s="865"/>
      <c r="CY34" s="865"/>
      <c r="CZ34" s="865"/>
      <c r="DA34" s="865"/>
      <c r="DB34" s="865"/>
      <c r="DC34" s="36"/>
      <c r="DD34" s="36"/>
      <c r="DE34" s="33"/>
      <c r="DF34" s="10"/>
      <c r="DG34" s="36"/>
      <c r="DH34" s="73"/>
      <c r="DI34" s="29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36"/>
      <c r="DZ34" s="36"/>
      <c r="EA34" s="63"/>
      <c r="EB34" s="63"/>
      <c r="EC34" s="36"/>
      <c r="ED34" s="36"/>
      <c r="EE34" s="63"/>
      <c r="EF34" s="63"/>
      <c r="EG34" s="36"/>
      <c r="EH34" s="36"/>
      <c r="EI34" s="63"/>
      <c r="EJ34" s="67"/>
    </row>
    <row r="35" spans="1:140" x14ac:dyDescent="0.3">
      <c r="A35" t="s">
        <v>59</v>
      </c>
      <c r="B35" s="11"/>
      <c r="C35" s="27"/>
      <c r="D35" s="35"/>
      <c r="E35" s="75"/>
      <c r="F35" s="27"/>
      <c r="G35" s="35"/>
      <c r="H35" s="43"/>
      <c r="J35" s="35"/>
      <c r="K35" s="43"/>
      <c r="L35" s="27"/>
      <c r="M35" s="35"/>
      <c r="N35" s="43"/>
      <c r="O35" s="27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43"/>
      <c r="AA35" s="1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3"/>
      <c r="CT35" s="10"/>
      <c r="CU35" s="36"/>
      <c r="CV35" s="41"/>
      <c r="CW35" s="876"/>
      <c r="CX35" s="865"/>
      <c r="CY35" s="865"/>
      <c r="CZ35" s="865"/>
      <c r="DA35" s="865"/>
      <c r="DB35" s="865"/>
      <c r="DC35" s="36"/>
      <c r="DD35" s="36"/>
      <c r="DE35" s="33"/>
      <c r="DF35" s="10"/>
      <c r="DG35" s="36"/>
      <c r="DH35" s="74"/>
      <c r="DI35" s="32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41"/>
    </row>
    <row r="36" spans="1:140" ht="69" x14ac:dyDescent="0.3">
      <c r="B36" s="11" t="s">
        <v>134</v>
      </c>
      <c r="C36" s="27"/>
      <c r="D36" s="35"/>
      <c r="E36" s="75"/>
      <c r="F36" s="27"/>
      <c r="G36" s="35"/>
      <c r="H36" s="43"/>
      <c r="J36" s="35"/>
      <c r="K36" s="43"/>
      <c r="L36" s="27"/>
      <c r="M36" s="35"/>
      <c r="N36" s="43"/>
      <c r="O36" s="27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43"/>
      <c r="AA36" s="1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6"/>
      <c r="BH36" s="36"/>
      <c r="BI36" s="36"/>
      <c r="BJ36" s="36"/>
      <c r="BK36" s="36"/>
      <c r="BL36" s="36"/>
      <c r="BM36" s="36"/>
      <c r="BN36" s="36"/>
      <c r="BO36" s="36"/>
      <c r="BP36" s="38" t="s">
        <v>524</v>
      </c>
      <c r="BQ36" s="38" t="s">
        <v>524</v>
      </c>
      <c r="BR36" s="38" t="s">
        <v>524</v>
      </c>
      <c r="BS36" s="38" t="s">
        <v>525</v>
      </c>
      <c r="BT36" s="38" t="s">
        <v>526</v>
      </c>
      <c r="BU36" s="38" t="s">
        <v>561</v>
      </c>
      <c r="BV36" s="38" t="s">
        <v>527</v>
      </c>
      <c r="BW36" s="38" t="s">
        <v>528</v>
      </c>
      <c r="BX36" s="38" t="s">
        <v>528</v>
      </c>
      <c r="BY36" s="38" t="s">
        <v>529</v>
      </c>
      <c r="BZ36" s="38" t="s">
        <v>525</v>
      </c>
      <c r="CA36" s="38" t="s">
        <v>526</v>
      </c>
      <c r="CB36" s="38" t="s">
        <v>561</v>
      </c>
      <c r="CC36" s="38" t="s">
        <v>527</v>
      </c>
      <c r="CD36" s="38" t="s">
        <v>528</v>
      </c>
      <c r="CE36" s="38" t="s">
        <v>528</v>
      </c>
      <c r="CF36" s="38" t="s">
        <v>529</v>
      </c>
      <c r="CG36" s="38" t="s">
        <v>525</v>
      </c>
      <c r="CH36" s="38" t="s">
        <v>526</v>
      </c>
      <c r="CI36" s="38" t="s">
        <v>561</v>
      </c>
      <c r="CJ36" s="38" t="s">
        <v>527</v>
      </c>
      <c r="CK36" s="38" t="s">
        <v>528</v>
      </c>
      <c r="CL36" s="38" t="s">
        <v>528</v>
      </c>
      <c r="CM36" s="38" t="s">
        <v>529</v>
      </c>
      <c r="CN36" s="865" t="s">
        <v>424</v>
      </c>
      <c r="CO36" s="865" t="s">
        <v>424</v>
      </c>
      <c r="CP36" s="865" t="s">
        <v>424</v>
      </c>
      <c r="CQ36" s="865" t="s">
        <v>424</v>
      </c>
      <c r="CR36" s="865" t="s">
        <v>424</v>
      </c>
      <c r="CS36" s="877" t="s">
        <v>424</v>
      </c>
      <c r="CT36" s="869" t="s">
        <v>424</v>
      </c>
      <c r="CU36" s="865" t="s">
        <v>424</v>
      </c>
      <c r="CV36" s="873" t="s">
        <v>424</v>
      </c>
      <c r="CW36" s="876"/>
      <c r="CX36" s="865"/>
      <c r="CY36" s="865"/>
      <c r="CZ36" s="865"/>
      <c r="DA36" s="865"/>
      <c r="DB36" s="865"/>
      <c r="DC36" s="865" t="s">
        <v>424</v>
      </c>
      <c r="DD36" s="865" t="s">
        <v>424</v>
      </c>
      <c r="DE36" s="877" t="s">
        <v>424</v>
      </c>
      <c r="DF36" s="869" t="s">
        <v>424</v>
      </c>
      <c r="DG36" s="865" t="s">
        <v>424</v>
      </c>
      <c r="DH36" s="873" t="s">
        <v>424</v>
      </c>
      <c r="DI36" s="49" t="s">
        <v>424</v>
      </c>
      <c r="DJ36" s="40"/>
      <c r="DK36" s="46" t="s">
        <v>424</v>
      </c>
      <c r="DL36" s="40"/>
      <c r="DM36" s="46" t="s">
        <v>424</v>
      </c>
      <c r="DN36" s="40"/>
      <c r="DO36" s="40"/>
      <c r="DP36" s="40"/>
      <c r="DQ36" s="865" t="s">
        <v>424</v>
      </c>
      <c r="DR36" s="865"/>
      <c r="DS36" s="865" t="s">
        <v>424</v>
      </c>
      <c r="DT36" s="865"/>
      <c r="DU36" s="865" t="s">
        <v>424</v>
      </c>
      <c r="DV36" s="865"/>
      <c r="DW36" s="865"/>
      <c r="DX36" s="865"/>
      <c r="DY36" s="865" t="s">
        <v>424</v>
      </c>
      <c r="DZ36" s="865" t="s">
        <v>424</v>
      </c>
      <c r="EA36" s="865" t="s">
        <v>424</v>
      </c>
      <c r="EB36" s="865"/>
      <c r="EC36" s="865" t="s">
        <v>424</v>
      </c>
      <c r="ED36" s="865" t="s">
        <v>424</v>
      </c>
      <c r="EE36" s="865" t="s">
        <v>424</v>
      </c>
      <c r="EF36" s="865"/>
      <c r="EG36" s="865" t="s">
        <v>424</v>
      </c>
      <c r="EH36" s="865" t="s">
        <v>424</v>
      </c>
      <c r="EI36" s="865" t="s">
        <v>424</v>
      </c>
      <c r="EJ36" s="873"/>
    </row>
    <row r="37" spans="1:140" ht="15" customHeight="1" x14ac:dyDescent="0.3">
      <c r="B37" s="11" t="s">
        <v>50</v>
      </c>
      <c r="C37" s="887" t="s">
        <v>424</v>
      </c>
      <c r="D37" s="874" t="s">
        <v>424</v>
      </c>
      <c r="E37" s="888" t="s">
        <v>424</v>
      </c>
      <c r="F37" s="887" t="s">
        <v>424</v>
      </c>
      <c r="G37" s="874" t="s">
        <v>424</v>
      </c>
      <c r="H37" s="918" t="s">
        <v>424</v>
      </c>
      <c r="I37" s="919" t="s">
        <v>424</v>
      </c>
      <c r="J37" s="874" t="s">
        <v>424</v>
      </c>
      <c r="K37" s="918" t="s">
        <v>424</v>
      </c>
      <c r="L37" s="887" t="s">
        <v>424</v>
      </c>
      <c r="M37" s="874" t="s">
        <v>424</v>
      </c>
      <c r="N37" s="918" t="s">
        <v>424</v>
      </c>
      <c r="O37" s="887" t="s">
        <v>424</v>
      </c>
      <c r="P37" s="874"/>
      <c r="Q37" s="874"/>
      <c r="R37" s="874"/>
      <c r="S37" s="874" t="s">
        <v>424</v>
      </c>
      <c r="T37" s="874"/>
      <c r="U37" s="874"/>
      <c r="V37" s="874"/>
      <c r="W37" s="874" t="s">
        <v>424</v>
      </c>
      <c r="X37" s="874"/>
      <c r="Y37" s="874"/>
      <c r="Z37" s="918"/>
      <c r="AA37" s="919" t="s">
        <v>424</v>
      </c>
      <c r="AB37" s="874"/>
      <c r="AC37" s="874"/>
      <c r="AD37" s="874"/>
      <c r="AE37" s="874" t="s">
        <v>424</v>
      </c>
      <c r="AF37" s="874"/>
      <c r="AG37" s="874"/>
      <c r="AH37" s="874"/>
      <c r="AI37" s="874" t="s">
        <v>424</v>
      </c>
      <c r="AJ37" s="874"/>
      <c r="AK37" s="874"/>
      <c r="AL37" s="874"/>
      <c r="AM37" s="874" t="s">
        <v>424</v>
      </c>
      <c r="AN37" s="874"/>
      <c r="AO37" s="874"/>
      <c r="AP37" s="874"/>
      <c r="AQ37" s="874" t="s">
        <v>424</v>
      </c>
      <c r="AR37" s="874"/>
      <c r="AS37" s="874"/>
      <c r="AT37" s="874"/>
      <c r="AU37" s="865" t="s">
        <v>424</v>
      </c>
      <c r="AV37" s="865"/>
      <c r="AW37" s="865"/>
      <c r="AX37" s="865"/>
      <c r="AY37" s="865" t="s">
        <v>424</v>
      </c>
      <c r="AZ37" s="865"/>
      <c r="BA37" s="865"/>
      <c r="BB37" s="865"/>
      <c r="BC37" s="874" t="s">
        <v>424</v>
      </c>
      <c r="BD37" s="874"/>
      <c r="BE37" s="874"/>
      <c r="BF37" s="874"/>
      <c r="BG37" s="874" t="s">
        <v>424</v>
      </c>
      <c r="BH37" s="874" t="s">
        <v>424</v>
      </c>
      <c r="BI37" s="874" t="s">
        <v>424</v>
      </c>
      <c r="BJ37" s="865" t="s">
        <v>424</v>
      </c>
      <c r="BK37" s="865" t="s">
        <v>424</v>
      </c>
      <c r="BL37" s="865" t="s">
        <v>424</v>
      </c>
      <c r="BM37" s="865" t="s">
        <v>424</v>
      </c>
      <c r="BN37" s="865" t="s">
        <v>424</v>
      </c>
      <c r="BO37" s="865" t="s">
        <v>424</v>
      </c>
      <c r="BP37" s="36" t="s">
        <v>319</v>
      </c>
      <c r="BQ37" s="36" t="s">
        <v>125</v>
      </c>
      <c r="BR37" s="36" t="s">
        <v>125</v>
      </c>
      <c r="BS37" s="36" t="s">
        <v>163</v>
      </c>
      <c r="BT37" s="36" t="s">
        <v>164</v>
      </c>
      <c r="BU37" s="36" t="s">
        <v>164</v>
      </c>
      <c r="BV37" s="36" t="s">
        <v>165</v>
      </c>
      <c r="BW37" s="36" t="s">
        <v>164</v>
      </c>
      <c r="BX37" s="36" t="s">
        <v>164</v>
      </c>
      <c r="BY37" s="36" t="s">
        <v>164</v>
      </c>
      <c r="BZ37" s="36" t="s">
        <v>163</v>
      </c>
      <c r="CA37" s="36" t="s">
        <v>164</v>
      </c>
      <c r="CB37" s="36" t="s">
        <v>164</v>
      </c>
      <c r="CC37" s="36" t="s">
        <v>165</v>
      </c>
      <c r="CD37" s="36" t="s">
        <v>164</v>
      </c>
      <c r="CE37" s="36" t="s">
        <v>164</v>
      </c>
      <c r="CF37" s="36" t="s">
        <v>164</v>
      </c>
      <c r="CG37" s="36" t="s">
        <v>163</v>
      </c>
      <c r="CH37" s="36" t="s">
        <v>164</v>
      </c>
      <c r="CI37" s="36" t="s">
        <v>164</v>
      </c>
      <c r="CJ37" s="36" t="s">
        <v>165</v>
      </c>
      <c r="CK37" s="36" t="s">
        <v>164</v>
      </c>
      <c r="CL37" s="36" t="s">
        <v>164</v>
      </c>
      <c r="CM37" s="36" t="s">
        <v>164</v>
      </c>
      <c r="CN37" s="865"/>
      <c r="CO37" s="865"/>
      <c r="CP37" s="865"/>
      <c r="CQ37" s="865"/>
      <c r="CR37" s="865"/>
      <c r="CS37" s="877"/>
      <c r="CT37" s="869"/>
      <c r="CU37" s="865"/>
      <c r="CV37" s="873"/>
      <c r="CW37" s="876"/>
      <c r="CX37" s="865"/>
      <c r="CY37" s="865"/>
      <c r="CZ37" s="865"/>
      <c r="DA37" s="865"/>
      <c r="DB37" s="865"/>
      <c r="DC37" s="865"/>
      <c r="DD37" s="865"/>
      <c r="DE37" s="877"/>
      <c r="DF37" s="869"/>
      <c r="DG37" s="865"/>
      <c r="DH37" s="873"/>
      <c r="DI37" s="31"/>
      <c r="DJ37" s="40"/>
      <c r="DK37" s="40"/>
      <c r="DL37" s="40"/>
      <c r="DM37" s="40"/>
      <c r="DN37" s="40"/>
      <c r="DO37" s="40"/>
      <c r="DP37" s="40"/>
      <c r="DQ37" s="865"/>
      <c r="DR37" s="865"/>
      <c r="DS37" s="865"/>
      <c r="DT37" s="865"/>
      <c r="DU37" s="865"/>
      <c r="DV37" s="865"/>
      <c r="DW37" s="865"/>
      <c r="DX37" s="865"/>
      <c r="DY37" s="865"/>
      <c r="DZ37" s="865"/>
      <c r="EA37" s="865"/>
      <c r="EB37" s="865"/>
      <c r="EC37" s="865"/>
      <c r="ED37" s="865"/>
      <c r="EE37" s="865"/>
      <c r="EF37" s="865"/>
      <c r="EG37" s="865"/>
      <c r="EH37" s="865"/>
      <c r="EI37" s="865"/>
      <c r="EJ37" s="873"/>
    </row>
    <row r="38" spans="1:140" s="6" customFormat="1" ht="15" customHeight="1" x14ac:dyDescent="0.3">
      <c r="B38" s="11" t="s">
        <v>51</v>
      </c>
      <c r="C38" s="887"/>
      <c r="D38" s="874"/>
      <c r="E38" s="888"/>
      <c r="F38" s="887"/>
      <c r="G38" s="874"/>
      <c r="H38" s="918"/>
      <c r="I38" s="919"/>
      <c r="J38" s="874"/>
      <c r="K38" s="918"/>
      <c r="L38" s="887"/>
      <c r="M38" s="874"/>
      <c r="N38" s="918"/>
      <c r="O38" s="887"/>
      <c r="P38" s="874"/>
      <c r="Q38" s="874"/>
      <c r="R38" s="874"/>
      <c r="S38" s="874"/>
      <c r="T38" s="874"/>
      <c r="U38" s="874"/>
      <c r="V38" s="874"/>
      <c r="W38" s="874"/>
      <c r="X38" s="874"/>
      <c r="Y38" s="874"/>
      <c r="Z38" s="918"/>
      <c r="AA38" s="919"/>
      <c r="AB38" s="874"/>
      <c r="AC38" s="874"/>
      <c r="AD38" s="874"/>
      <c r="AE38" s="874"/>
      <c r="AF38" s="874"/>
      <c r="AG38" s="874"/>
      <c r="AH38" s="874"/>
      <c r="AI38" s="874"/>
      <c r="AJ38" s="874"/>
      <c r="AK38" s="874"/>
      <c r="AL38" s="874"/>
      <c r="AM38" s="874"/>
      <c r="AN38" s="874"/>
      <c r="AO38" s="874"/>
      <c r="AP38" s="874"/>
      <c r="AQ38" s="874"/>
      <c r="AR38" s="874"/>
      <c r="AS38" s="874"/>
      <c r="AT38" s="874"/>
      <c r="AU38" s="865"/>
      <c r="AV38" s="865"/>
      <c r="AW38" s="865"/>
      <c r="AX38" s="865"/>
      <c r="AY38" s="865"/>
      <c r="AZ38" s="865"/>
      <c r="BA38" s="865"/>
      <c r="BB38" s="865"/>
      <c r="BC38" s="874"/>
      <c r="BD38" s="874"/>
      <c r="BE38" s="874"/>
      <c r="BF38" s="874"/>
      <c r="BG38" s="874"/>
      <c r="BH38" s="874"/>
      <c r="BI38" s="874"/>
      <c r="BJ38" s="865"/>
      <c r="BK38" s="865"/>
      <c r="BL38" s="865"/>
      <c r="BM38" s="865"/>
      <c r="BN38" s="865"/>
      <c r="BO38" s="865"/>
      <c r="BP38" s="68" t="s">
        <v>126</v>
      </c>
      <c r="BQ38" s="68" t="s">
        <v>126</v>
      </c>
      <c r="BR38" s="68" t="s">
        <v>126</v>
      </c>
      <c r="BS38" s="36" t="s">
        <v>126</v>
      </c>
      <c r="BT38" s="36" t="s">
        <v>126</v>
      </c>
      <c r="BU38" s="36" t="s">
        <v>126</v>
      </c>
      <c r="BV38" s="36" t="s">
        <v>142</v>
      </c>
      <c r="BW38" s="36" t="s">
        <v>126</v>
      </c>
      <c r="BX38" s="36" t="s">
        <v>126</v>
      </c>
      <c r="BY38" s="36" t="s">
        <v>126</v>
      </c>
      <c r="BZ38" s="36" t="s">
        <v>126</v>
      </c>
      <c r="CA38" s="36" t="s">
        <v>126</v>
      </c>
      <c r="CB38" s="36" t="s">
        <v>126</v>
      </c>
      <c r="CC38" s="36" t="s">
        <v>142</v>
      </c>
      <c r="CD38" s="36" t="s">
        <v>126</v>
      </c>
      <c r="CE38" s="36" t="s">
        <v>126</v>
      </c>
      <c r="CF38" s="36" t="s">
        <v>126</v>
      </c>
      <c r="CG38" s="36" t="s">
        <v>126</v>
      </c>
      <c r="CH38" s="36" t="s">
        <v>126</v>
      </c>
      <c r="CI38" s="36" t="s">
        <v>126</v>
      </c>
      <c r="CJ38" s="36" t="s">
        <v>142</v>
      </c>
      <c r="CK38" s="36" t="s">
        <v>126</v>
      </c>
      <c r="CL38" s="36" t="s">
        <v>126</v>
      </c>
      <c r="CM38" s="36" t="s">
        <v>126</v>
      </c>
      <c r="CN38" s="865"/>
      <c r="CO38" s="865"/>
      <c r="CP38" s="865"/>
      <c r="CQ38" s="865"/>
      <c r="CR38" s="865"/>
      <c r="CS38" s="877"/>
      <c r="CT38" s="869"/>
      <c r="CU38" s="865"/>
      <c r="CV38" s="873"/>
      <c r="CW38" s="876"/>
      <c r="CX38" s="865"/>
      <c r="CY38" s="865"/>
      <c r="CZ38" s="865"/>
      <c r="DA38" s="865"/>
      <c r="DB38" s="865"/>
      <c r="DC38" s="865"/>
      <c r="DD38" s="865"/>
      <c r="DE38" s="877"/>
      <c r="DF38" s="869"/>
      <c r="DG38" s="865"/>
      <c r="DH38" s="873"/>
      <c r="DI38" s="31"/>
      <c r="DJ38" s="40"/>
      <c r="DK38" s="40"/>
      <c r="DL38" s="40"/>
      <c r="DM38" s="40"/>
      <c r="DN38" s="40"/>
      <c r="DO38" s="40"/>
      <c r="DP38" s="40"/>
      <c r="DQ38" s="865"/>
      <c r="DR38" s="865"/>
      <c r="DS38" s="865"/>
      <c r="DT38" s="865"/>
      <c r="DU38" s="865"/>
      <c r="DV38" s="865"/>
      <c r="DW38" s="865"/>
      <c r="DX38" s="865"/>
      <c r="DY38" s="865"/>
      <c r="DZ38" s="865"/>
      <c r="EA38" s="865"/>
      <c r="EB38" s="865"/>
      <c r="EC38" s="865"/>
      <c r="ED38" s="865"/>
      <c r="EE38" s="865"/>
      <c r="EF38" s="865"/>
      <c r="EG38" s="865"/>
      <c r="EH38" s="865"/>
      <c r="EI38" s="865"/>
      <c r="EJ38" s="873"/>
    </row>
    <row r="39" spans="1:140" s="6" customFormat="1" ht="15" customHeight="1" x14ac:dyDescent="0.3">
      <c r="B39" s="11" t="s">
        <v>52</v>
      </c>
      <c r="C39" s="887"/>
      <c r="D39" s="874"/>
      <c r="E39" s="888"/>
      <c r="F39" s="887"/>
      <c r="G39" s="874"/>
      <c r="H39" s="918"/>
      <c r="I39" s="919"/>
      <c r="J39" s="874"/>
      <c r="K39" s="918"/>
      <c r="L39" s="887"/>
      <c r="M39" s="874"/>
      <c r="N39" s="918"/>
      <c r="O39" s="887"/>
      <c r="P39" s="874"/>
      <c r="Q39" s="874"/>
      <c r="R39" s="874"/>
      <c r="S39" s="874"/>
      <c r="T39" s="874"/>
      <c r="U39" s="874"/>
      <c r="V39" s="874"/>
      <c r="W39" s="874"/>
      <c r="X39" s="874"/>
      <c r="Y39" s="874"/>
      <c r="Z39" s="918"/>
      <c r="AA39" s="919"/>
      <c r="AB39" s="874"/>
      <c r="AC39" s="874"/>
      <c r="AD39" s="874"/>
      <c r="AE39" s="874"/>
      <c r="AF39" s="874"/>
      <c r="AG39" s="874"/>
      <c r="AH39" s="874"/>
      <c r="AI39" s="874"/>
      <c r="AJ39" s="874"/>
      <c r="AK39" s="874"/>
      <c r="AL39" s="874"/>
      <c r="AM39" s="874"/>
      <c r="AN39" s="874"/>
      <c r="AO39" s="874"/>
      <c r="AP39" s="874"/>
      <c r="AQ39" s="874"/>
      <c r="AR39" s="874"/>
      <c r="AS39" s="874"/>
      <c r="AT39" s="874"/>
      <c r="AU39" s="865"/>
      <c r="AV39" s="865"/>
      <c r="AW39" s="865"/>
      <c r="AX39" s="865"/>
      <c r="AY39" s="865"/>
      <c r="AZ39" s="865"/>
      <c r="BA39" s="865"/>
      <c r="BB39" s="865"/>
      <c r="BC39" s="874"/>
      <c r="BD39" s="874"/>
      <c r="BE39" s="874"/>
      <c r="BF39" s="874"/>
      <c r="BG39" s="874"/>
      <c r="BH39" s="874"/>
      <c r="BI39" s="874"/>
      <c r="BJ39" s="865"/>
      <c r="BK39" s="865"/>
      <c r="BL39" s="865"/>
      <c r="BM39" s="865"/>
      <c r="BN39" s="865"/>
      <c r="BO39" s="865"/>
      <c r="BP39" s="68" t="s">
        <v>127</v>
      </c>
      <c r="BQ39" s="68" t="s">
        <v>127</v>
      </c>
      <c r="BR39" s="68" t="s">
        <v>127</v>
      </c>
      <c r="BS39" s="36" t="s">
        <v>143</v>
      </c>
      <c r="BT39" s="36" t="s">
        <v>143</v>
      </c>
      <c r="BU39" s="36" t="s">
        <v>143</v>
      </c>
      <c r="BV39" s="36" t="s">
        <v>144</v>
      </c>
      <c r="BW39" s="36" t="s">
        <v>126</v>
      </c>
      <c r="BX39" s="36" t="s">
        <v>126</v>
      </c>
      <c r="BY39" s="36" t="s">
        <v>126</v>
      </c>
      <c r="BZ39" s="36" t="s">
        <v>143</v>
      </c>
      <c r="CA39" s="36" t="s">
        <v>143</v>
      </c>
      <c r="CB39" s="36" t="s">
        <v>143</v>
      </c>
      <c r="CC39" s="36" t="s">
        <v>144</v>
      </c>
      <c r="CD39" s="36" t="s">
        <v>126</v>
      </c>
      <c r="CE39" s="36" t="s">
        <v>126</v>
      </c>
      <c r="CF39" s="36" t="s">
        <v>126</v>
      </c>
      <c r="CG39" s="36" t="s">
        <v>143</v>
      </c>
      <c r="CH39" s="36" t="s">
        <v>143</v>
      </c>
      <c r="CI39" s="36" t="s">
        <v>143</v>
      </c>
      <c r="CJ39" s="36" t="s">
        <v>144</v>
      </c>
      <c r="CK39" s="36" t="s">
        <v>126</v>
      </c>
      <c r="CL39" s="36" t="s">
        <v>126</v>
      </c>
      <c r="CM39" s="36" t="s">
        <v>126</v>
      </c>
      <c r="CN39" s="865"/>
      <c r="CO39" s="865"/>
      <c r="CP39" s="865"/>
      <c r="CQ39" s="865"/>
      <c r="CR39" s="865"/>
      <c r="CS39" s="877"/>
      <c r="CT39" s="869"/>
      <c r="CU39" s="865"/>
      <c r="CV39" s="873"/>
      <c r="CW39" s="876"/>
      <c r="CX39" s="865"/>
      <c r="CY39" s="865"/>
      <c r="CZ39" s="865"/>
      <c r="DA39" s="865"/>
      <c r="DB39" s="865"/>
      <c r="DC39" s="865"/>
      <c r="DD39" s="865"/>
      <c r="DE39" s="877"/>
      <c r="DF39" s="869"/>
      <c r="DG39" s="865"/>
      <c r="DH39" s="873"/>
      <c r="DI39" s="31"/>
      <c r="DJ39" s="40"/>
      <c r="DK39" s="40"/>
      <c r="DL39" s="40"/>
      <c r="DM39" s="40"/>
      <c r="DN39" s="40"/>
      <c r="DO39" s="40"/>
      <c r="DP39" s="40"/>
      <c r="DQ39" s="865"/>
      <c r="DR39" s="865"/>
      <c r="DS39" s="865"/>
      <c r="DT39" s="865"/>
      <c r="DU39" s="865"/>
      <c r="DV39" s="865"/>
      <c r="DW39" s="865"/>
      <c r="DX39" s="865"/>
      <c r="DY39" s="865"/>
      <c r="DZ39" s="865"/>
      <c r="EA39" s="865"/>
      <c r="EB39" s="865"/>
      <c r="EC39" s="865"/>
      <c r="ED39" s="865"/>
      <c r="EE39" s="865"/>
      <c r="EF39" s="865"/>
      <c r="EG39" s="865"/>
      <c r="EH39" s="865"/>
      <c r="EI39" s="865"/>
      <c r="EJ39" s="873"/>
    </row>
    <row r="40" spans="1:140" ht="27.6" x14ac:dyDescent="0.3">
      <c r="B40" s="11" t="s">
        <v>140</v>
      </c>
      <c r="C40" s="887"/>
      <c r="D40" s="874"/>
      <c r="E40" s="888"/>
      <c r="F40" s="887"/>
      <c r="G40" s="874"/>
      <c r="H40" s="918"/>
      <c r="I40" s="919"/>
      <c r="J40" s="874"/>
      <c r="K40" s="918"/>
      <c r="L40" s="887"/>
      <c r="M40" s="874"/>
      <c r="N40" s="918"/>
      <c r="O40" s="887"/>
      <c r="P40" s="874"/>
      <c r="Q40" s="874"/>
      <c r="R40" s="874"/>
      <c r="S40" s="874"/>
      <c r="T40" s="874"/>
      <c r="U40" s="874"/>
      <c r="V40" s="874"/>
      <c r="W40" s="874"/>
      <c r="X40" s="874"/>
      <c r="Y40" s="874"/>
      <c r="Z40" s="918"/>
      <c r="AA40" s="919"/>
      <c r="AB40" s="874"/>
      <c r="AC40" s="874"/>
      <c r="AD40" s="874"/>
      <c r="AE40" s="874"/>
      <c r="AF40" s="874"/>
      <c r="AG40" s="874"/>
      <c r="AH40" s="874"/>
      <c r="AI40" s="874"/>
      <c r="AJ40" s="874"/>
      <c r="AK40" s="874"/>
      <c r="AL40" s="874"/>
      <c r="AM40" s="874"/>
      <c r="AN40" s="874"/>
      <c r="AO40" s="874"/>
      <c r="AP40" s="874"/>
      <c r="AQ40" s="874"/>
      <c r="AR40" s="874"/>
      <c r="AS40" s="874"/>
      <c r="AT40" s="874"/>
      <c r="AU40" s="865"/>
      <c r="AV40" s="865"/>
      <c r="AW40" s="865"/>
      <c r="AX40" s="865"/>
      <c r="AY40" s="865"/>
      <c r="AZ40" s="865"/>
      <c r="BA40" s="865"/>
      <c r="BB40" s="865"/>
      <c r="BC40" s="874"/>
      <c r="BD40" s="874"/>
      <c r="BE40" s="874"/>
      <c r="BF40" s="874"/>
      <c r="BG40" s="874"/>
      <c r="BH40" s="874"/>
      <c r="BI40" s="874"/>
      <c r="BJ40" s="865"/>
      <c r="BK40" s="865"/>
      <c r="BL40" s="865"/>
      <c r="BM40" s="865"/>
      <c r="BN40" s="865"/>
      <c r="BO40" s="865"/>
      <c r="BP40" s="36" t="s">
        <v>318</v>
      </c>
      <c r="BQ40" s="36" t="s">
        <v>128</v>
      </c>
      <c r="BR40" s="36" t="s">
        <v>128</v>
      </c>
      <c r="BS40" s="36" t="s">
        <v>320</v>
      </c>
      <c r="BT40" s="36" t="s">
        <v>146</v>
      </c>
      <c r="BU40" s="36" t="s">
        <v>146</v>
      </c>
      <c r="BV40" s="36" t="s">
        <v>145</v>
      </c>
      <c r="BW40" s="36" t="s">
        <v>147</v>
      </c>
      <c r="BX40" s="36" t="s">
        <v>147</v>
      </c>
      <c r="BY40" s="36" t="s">
        <v>148</v>
      </c>
      <c r="BZ40" s="36" t="s">
        <v>145</v>
      </c>
      <c r="CA40" s="36" t="s">
        <v>146</v>
      </c>
      <c r="CB40" s="36" t="s">
        <v>146</v>
      </c>
      <c r="CC40" s="36" t="s">
        <v>145</v>
      </c>
      <c r="CD40" s="36" t="s">
        <v>147</v>
      </c>
      <c r="CE40" s="36" t="s">
        <v>147</v>
      </c>
      <c r="CF40" s="36" t="s">
        <v>148</v>
      </c>
      <c r="CG40" s="36" t="s">
        <v>145</v>
      </c>
      <c r="CH40" s="36" t="s">
        <v>146</v>
      </c>
      <c r="CI40" s="36" t="s">
        <v>146</v>
      </c>
      <c r="CJ40" s="36" t="s">
        <v>145</v>
      </c>
      <c r="CK40" s="36" t="s">
        <v>147</v>
      </c>
      <c r="CL40" s="36" t="s">
        <v>147</v>
      </c>
      <c r="CM40" s="36" t="s">
        <v>148</v>
      </c>
      <c r="CN40" s="865"/>
      <c r="CO40" s="865"/>
      <c r="CP40" s="865"/>
      <c r="CQ40" s="865"/>
      <c r="CR40" s="865"/>
      <c r="CS40" s="877"/>
      <c r="CT40" s="869"/>
      <c r="CU40" s="865"/>
      <c r="CV40" s="873"/>
      <c r="CW40" s="876"/>
      <c r="CX40" s="865"/>
      <c r="CY40" s="865"/>
      <c r="CZ40" s="865"/>
      <c r="DA40" s="865"/>
      <c r="DB40" s="865"/>
      <c r="DC40" s="865"/>
      <c r="DD40" s="865"/>
      <c r="DE40" s="877"/>
      <c r="DF40" s="869"/>
      <c r="DG40" s="865"/>
      <c r="DH40" s="873"/>
      <c r="DI40" s="49" t="s">
        <v>536</v>
      </c>
      <c r="DJ40" s="40" t="s">
        <v>537</v>
      </c>
      <c r="DK40" s="46" t="s">
        <v>538</v>
      </c>
      <c r="DL40" s="40" t="s">
        <v>537</v>
      </c>
      <c r="DM40" s="40" t="s">
        <v>539</v>
      </c>
      <c r="DN40" s="40" t="s">
        <v>540</v>
      </c>
      <c r="DO40" s="40" t="s">
        <v>541</v>
      </c>
      <c r="DP40" s="40"/>
      <c r="DQ40" s="865"/>
      <c r="DR40" s="865"/>
      <c r="DS40" s="865"/>
      <c r="DT40" s="865"/>
      <c r="DU40" s="865"/>
      <c r="DV40" s="865"/>
      <c r="DW40" s="865"/>
      <c r="DX40" s="865"/>
      <c r="DY40" s="865"/>
      <c r="DZ40" s="865"/>
      <c r="EA40" s="865"/>
      <c r="EB40" s="865"/>
      <c r="EC40" s="865"/>
      <c r="ED40" s="865"/>
      <c r="EE40" s="865"/>
      <c r="EF40" s="865"/>
      <c r="EG40" s="865"/>
      <c r="EH40" s="865"/>
      <c r="EI40" s="865"/>
      <c r="EJ40" s="873"/>
    </row>
    <row r="41" spans="1:140" ht="110.4" x14ac:dyDescent="0.3">
      <c r="B41" s="11" t="s">
        <v>53</v>
      </c>
      <c r="C41" s="887"/>
      <c r="D41" s="874"/>
      <c r="E41" s="888"/>
      <c r="F41" s="887"/>
      <c r="G41" s="874"/>
      <c r="H41" s="918"/>
      <c r="I41" s="919"/>
      <c r="J41" s="874"/>
      <c r="K41" s="918"/>
      <c r="L41" s="887"/>
      <c r="M41" s="874"/>
      <c r="N41" s="918"/>
      <c r="O41" s="887"/>
      <c r="P41" s="874"/>
      <c r="Q41" s="874"/>
      <c r="R41" s="874"/>
      <c r="S41" s="874"/>
      <c r="T41" s="874"/>
      <c r="U41" s="874"/>
      <c r="V41" s="874"/>
      <c r="W41" s="874"/>
      <c r="X41" s="874"/>
      <c r="Y41" s="874"/>
      <c r="Z41" s="918"/>
      <c r="AA41" s="919"/>
      <c r="AB41" s="874"/>
      <c r="AC41" s="874"/>
      <c r="AD41" s="874"/>
      <c r="AE41" s="874"/>
      <c r="AF41" s="874"/>
      <c r="AG41" s="874"/>
      <c r="AH41" s="874"/>
      <c r="AI41" s="874"/>
      <c r="AJ41" s="874"/>
      <c r="AK41" s="874"/>
      <c r="AL41" s="874"/>
      <c r="AM41" s="874"/>
      <c r="AN41" s="874"/>
      <c r="AO41" s="874"/>
      <c r="AP41" s="874"/>
      <c r="AQ41" s="874"/>
      <c r="AR41" s="874"/>
      <c r="AS41" s="874"/>
      <c r="AT41" s="874"/>
      <c r="AU41" s="865"/>
      <c r="AV41" s="865"/>
      <c r="AW41" s="865"/>
      <c r="AX41" s="865"/>
      <c r="AY41" s="865"/>
      <c r="AZ41" s="865"/>
      <c r="BA41" s="865"/>
      <c r="BB41" s="865"/>
      <c r="BC41" s="874"/>
      <c r="BD41" s="874"/>
      <c r="BE41" s="874"/>
      <c r="BF41" s="874"/>
      <c r="BG41" s="874"/>
      <c r="BH41" s="874"/>
      <c r="BI41" s="874"/>
      <c r="BJ41" s="865"/>
      <c r="BK41" s="865"/>
      <c r="BL41" s="865"/>
      <c r="BM41" s="865"/>
      <c r="BN41" s="865"/>
      <c r="BO41" s="865"/>
      <c r="BP41" s="36" t="s">
        <v>136</v>
      </c>
      <c r="BQ41" s="36" t="s">
        <v>136</v>
      </c>
      <c r="BR41" s="36" t="s">
        <v>145</v>
      </c>
      <c r="BS41" s="36" t="s">
        <v>161</v>
      </c>
      <c r="BT41" s="36" t="s">
        <v>145</v>
      </c>
      <c r="BU41" s="36" t="s">
        <v>149</v>
      </c>
      <c r="BV41" s="36" t="s">
        <v>136</v>
      </c>
      <c r="BW41" s="36" t="s">
        <v>148</v>
      </c>
      <c r="BX41" s="36" t="s">
        <v>148</v>
      </c>
      <c r="BY41" s="36" t="s">
        <v>146</v>
      </c>
      <c r="BZ41" s="36" t="s">
        <v>161</v>
      </c>
      <c r="CA41" s="36" t="s">
        <v>145</v>
      </c>
      <c r="CB41" s="36" t="s">
        <v>149</v>
      </c>
      <c r="CC41" s="36" t="s">
        <v>136</v>
      </c>
      <c r="CD41" s="36" t="s">
        <v>148</v>
      </c>
      <c r="CE41" s="36" t="s">
        <v>148</v>
      </c>
      <c r="CF41" s="36" t="s">
        <v>146</v>
      </c>
      <c r="CG41" s="36" t="s">
        <v>136</v>
      </c>
      <c r="CH41" s="36" t="s">
        <v>136</v>
      </c>
      <c r="CI41" s="36" t="s">
        <v>149</v>
      </c>
      <c r="CJ41" s="36" t="s">
        <v>159</v>
      </c>
      <c r="CK41" s="36" t="s">
        <v>150</v>
      </c>
      <c r="CL41" s="36" t="s">
        <v>150</v>
      </c>
      <c r="CM41" s="36" t="s">
        <v>146</v>
      </c>
      <c r="CN41" s="37" t="s">
        <v>298</v>
      </c>
      <c r="CO41" s="37" t="s">
        <v>298</v>
      </c>
      <c r="CP41" s="37" t="s">
        <v>403</v>
      </c>
      <c r="CQ41" s="37" t="s">
        <v>404</v>
      </c>
      <c r="CR41" s="37" t="s">
        <v>404</v>
      </c>
      <c r="CS41" s="76" t="s">
        <v>405</v>
      </c>
      <c r="CT41" s="10" t="s">
        <v>168</v>
      </c>
      <c r="CU41" s="36" t="s">
        <v>168</v>
      </c>
      <c r="CV41" s="41" t="s">
        <v>160</v>
      </c>
      <c r="CW41" s="876"/>
      <c r="CX41" s="865"/>
      <c r="CY41" s="865"/>
      <c r="CZ41" s="46" t="s">
        <v>407</v>
      </c>
      <c r="DA41" s="46" t="s">
        <v>407</v>
      </c>
      <c r="DB41" s="46" t="s">
        <v>406</v>
      </c>
      <c r="DC41" s="865"/>
      <c r="DD41" s="865"/>
      <c r="DE41" s="877"/>
      <c r="DF41" s="869"/>
      <c r="DG41" s="865"/>
      <c r="DH41" s="873"/>
      <c r="DI41" s="31"/>
      <c r="DJ41" s="40"/>
      <c r="DK41" s="40"/>
      <c r="DL41" s="40"/>
      <c r="DM41" s="40"/>
      <c r="DN41" s="40"/>
      <c r="DO41" s="40"/>
      <c r="DP41" s="40"/>
      <c r="DQ41" s="865"/>
      <c r="DR41" s="865"/>
      <c r="DS41" s="865"/>
      <c r="DT41" s="865"/>
      <c r="DU41" s="865"/>
      <c r="DV41" s="865"/>
      <c r="DW41" s="865"/>
      <c r="DX41" s="865"/>
      <c r="DY41" s="865"/>
      <c r="DZ41" s="865"/>
      <c r="EA41" s="865"/>
      <c r="EB41" s="865"/>
      <c r="EC41" s="865"/>
      <c r="ED41" s="865"/>
      <c r="EE41" s="865"/>
      <c r="EF41" s="865"/>
      <c r="EG41" s="865"/>
      <c r="EH41" s="865"/>
      <c r="EI41" s="865"/>
      <c r="EJ41" s="873"/>
    </row>
    <row r="42" spans="1:140" ht="15" customHeight="1" x14ac:dyDescent="0.3">
      <c r="B42" s="11" t="s">
        <v>138</v>
      </c>
      <c r="C42" s="887"/>
      <c r="D42" s="874"/>
      <c r="E42" s="888"/>
      <c r="F42" s="887"/>
      <c r="G42" s="874"/>
      <c r="H42" s="918"/>
      <c r="I42" s="919"/>
      <c r="J42" s="874"/>
      <c r="K42" s="918"/>
      <c r="L42" s="887"/>
      <c r="M42" s="874"/>
      <c r="N42" s="918"/>
      <c r="O42" s="887"/>
      <c r="P42" s="874"/>
      <c r="Q42" s="874"/>
      <c r="R42" s="874"/>
      <c r="S42" s="874"/>
      <c r="T42" s="874"/>
      <c r="U42" s="874"/>
      <c r="V42" s="874"/>
      <c r="W42" s="874"/>
      <c r="X42" s="874"/>
      <c r="Y42" s="874"/>
      <c r="Z42" s="918"/>
      <c r="AA42" s="919"/>
      <c r="AB42" s="874"/>
      <c r="AC42" s="874"/>
      <c r="AD42" s="874"/>
      <c r="AE42" s="874"/>
      <c r="AF42" s="874"/>
      <c r="AG42" s="874"/>
      <c r="AH42" s="874"/>
      <c r="AI42" s="874"/>
      <c r="AJ42" s="874"/>
      <c r="AK42" s="874"/>
      <c r="AL42" s="874"/>
      <c r="AM42" s="874"/>
      <c r="AN42" s="874"/>
      <c r="AO42" s="874"/>
      <c r="AP42" s="874"/>
      <c r="AQ42" s="874"/>
      <c r="AR42" s="874"/>
      <c r="AS42" s="874"/>
      <c r="AT42" s="874"/>
      <c r="AU42" s="865"/>
      <c r="AV42" s="865"/>
      <c r="AW42" s="865"/>
      <c r="AX42" s="865"/>
      <c r="AY42" s="865"/>
      <c r="AZ42" s="865"/>
      <c r="BA42" s="865"/>
      <c r="BB42" s="865"/>
      <c r="BC42" s="874"/>
      <c r="BD42" s="874"/>
      <c r="BE42" s="874"/>
      <c r="BF42" s="874"/>
      <c r="BG42" s="874"/>
      <c r="BH42" s="874"/>
      <c r="BI42" s="874"/>
      <c r="BJ42" s="865"/>
      <c r="BK42" s="865"/>
      <c r="BL42" s="865"/>
      <c r="BM42" s="865"/>
      <c r="BN42" s="865"/>
      <c r="BO42" s="865"/>
      <c r="BP42" s="36" t="s">
        <v>129</v>
      </c>
      <c r="BQ42" s="36" t="s">
        <v>129</v>
      </c>
      <c r="BR42" s="36" t="s">
        <v>129</v>
      </c>
      <c r="BS42" s="36" t="s">
        <v>322</v>
      </c>
      <c r="BT42" s="36" t="s">
        <v>129</v>
      </c>
      <c r="BU42" s="36" t="s">
        <v>129</v>
      </c>
      <c r="BV42" s="36" t="s">
        <v>321</v>
      </c>
      <c r="BW42" s="36" t="s">
        <v>129</v>
      </c>
      <c r="BX42" s="36" t="s">
        <v>129</v>
      </c>
      <c r="BY42" s="36" t="s">
        <v>129</v>
      </c>
      <c r="BZ42" s="36" t="s">
        <v>322</v>
      </c>
      <c r="CA42" s="36" t="s">
        <v>129</v>
      </c>
      <c r="CB42" s="36" t="s">
        <v>129</v>
      </c>
      <c r="CC42" s="36" t="s">
        <v>321</v>
      </c>
      <c r="CD42" s="36" t="s">
        <v>129</v>
      </c>
      <c r="CE42" s="36" t="s">
        <v>129</v>
      </c>
      <c r="CF42" s="36" t="s">
        <v>129</v>
      </c>
      <c r="CG42" s="36" t="s">
        <v>317</v>
      </c>
      <c r="CH42" s="36" t="s">
        <v>129</v>
      </c>
      <c r="CI42" s="36" t="s">
        <v>129</v>
      </c>
      <c r="CJ42" s="36" t="s">
        <v>151</v>
      </c>
      <c r="CK42" s="36" t="s">
        <v>129</v>
      </c>
      <c r="CL42" s="36" t="s">
        <v>129</v>
      </c>
      <c r="CM42" s="36" t="s">
        <v>129</v>
      </c>
      <c r="CN42" s="865" t="s">
        <v>424</v>
      </c>
      <c r="CO42" s="865" t="s">
        <v>424</v>
      </c>
      <c r="CP42" s="865" t="s">
        <v>424</v>
      </c>
      <c r="CQ42" s="865" t="s">
        <v>424</v>
      </c>
      <c r="CR42" s="865" t="s">
        <v>424</v>
      </c>
      <c r="CS42" s="877" t="s">
        <v>424</v>
      </c>
      <c r="CT42" s="869" t="s">
        <v>424</v>
      </c>
      <c r="CU42" s="865" t="s">
        <v>424</v>
      </c>
      <c r="CV42" s="873" t="s">
        <v>424</v>
      </c>
      <c r="CW42" s="876"/>
      <c r="CX42" s="865"/>
      <c r="CY42" s="865"/>
      <c r="CZ42" s="874"/>
      <c r="DA42" s="874"/>
      <c r="DB42" s="874"/>
      <c r="DC42" s="865"/>
      <c r="DD42" s="865"/>
      <c r="DE42" s="877"/>
      <c r="DF42" s="869"/>
      <c r="DG42" s="865"/>
      <c r="DH42" s="873"/>
      <c r="DI42" s="31"/>
      <c r="DJ42" s="40"/>
      <c r="DK42" s="40"/>
      <c r="DL42" s="40"/>
      <c r="DM42" s="40"/>
      <c r="DN42" s="40"/>
      <c r="DO42" s="40"/>
      <c r="DP42" s="40"/>
      <c r="DQ42" s="865"/>
      <c r="DR42" s="865"/>
      <c r="DS42" s="865"/>
      <c r="DT42" s="865"/>
      <c r="DU42" s="865"/>
      <c r="DV42" s="865"/>
      <c r="DW42" s="865"/>
      <c r="DX42" s="865"/>
      <c r="DY42" s="865"/>
      <c r="DZ42" s="865"/>
      <c r="EA42" s="865"/>
      <c r="EB42" s="865"/>
      <c r="EC42" s="865"/>
      <c r="ED42" s="865"/>
      <c r="EE42" s="865"/>
      <c r="EF42" s="865"/>
      <c r="EG42" s="865"/>
      <c r="EH42" s="865"/>
      <c r="EI42" s="865"/>
      <c r="EJ42" s="873"/>
    </row>
    <row r="43" spans="1:140" x14ac:dyDescent="0.3">
      <c r="B43" s="11" t="s">
        <v>139</v>
      </c>
      <c r="C43" s="887"/>
      <c r="D43" s="874"/>
      <c r="E43" s="888"/>
      <c r="F43" s="887"/>
      <c r="G43" s="874"/>
      <c r="H43" s="918"/>
      <c r="I43" s="919"/>
      <c r="J43" s="874"/>
      <c r="K43" s="918"/>
      <c r="L43" s="887"/>
      <c r="M43" s="874"/>
      <c r="N43" s="918"/>
      <c r="O43" s="887"/>
      <c r="P43" s="874"/>
      <c r="Q43" s="874"/>
      <c r="R43" s="874"/>
      <c r="S43" s="874"/>
      <c r="T43" s="874"/>
      <c r="U43" s="874"/>
      <c r="V43" s="874"/>
      <c r="W43" s="874"/>
      <c r="X43" s="874"/>
      <c r="Y43" s="874"/>
      <c r="Z43" s="918"/>
      <c r="AA43" s="919"/>
      <c r="AB43" s="874"/>
      <c r="AC43" s="874"/>
      <c r="AD43" s="874"/>
      <c r="AE43" s="874"/>
      <c r="AF43" s="874"/>
      <c r="AG43" s="874"/>
      <c r="AH43" s="874"/>
      <c r="AI43" s="874"/>
      <c r="AJ43" s="874"/>
      <c r="AK43" s="874"/>
      <c r="AL43" s="874"/>
      <c r="AM43" s="874"/>
      <c r="AN43" s="874"/>
      <c r="AO43" s="874"/>
      <c r="AP43" s="874"/>
      <c r="AQ43" s="874"/>
      <c r="AR43" s="874"/>
      <c r="AS43" s="874"/>
      <c r="AT43" s="874"/>
      <c r="AU43" s="865"/>
      <c r="AV43" s="865"/>
      <c r="AW43" s="865"/>
      <c r="AX43" s="865"/>
      <c r="AY43" s="865"/>
      <c r="AZ43" s="865"/>
      <c r="BA43" s="865"/>
      <c r="BB43" s="865"/>
      <c r="BC43" s="874"/>
      <c r="BD43" s="874"/>
      <c r="BE43" s="874"/>
      <c r="BF43" s="874"/>
      <c r="BG43" s="874"/>
      <c r="BH43" s="874"/>
      <c r="BI43" s="874"/>
      <c r="BJ43" s="865"/>
      <c r="BK43" s="865"/>
      <c r="BL43" s="865"/>
      <c r="BM43" s="865"/>
      <c r="BN43" s="865"/>
      <c r="BO43" s="865"/>
      <c r="BP43" s="36" t="s">
        <v>162</v>
      </c>
      <c r="BQ43" s="36" t="s">
        <v>162</v>
      </c>
      <c r="BR43" s="36" t="s">
        <v>162</v>
      </c>
      <c r="BS43" s="36" t="s">
        <v>152</v>
      </c>
      <c r="BT43" s="36" t="s">
        <v>153</v>
      </c>
      <c r="BU43" s="36" t="s">
        <v>152</v>
      </c>
      <c r="BV43" s="36" t="s">
        <v>154</v>
      </c>
      <c r="BW43" s="36">
        <v>0</v>
      </c>
      <c r="BX43" s="36">
        <v>0</v>
      </c>
      <c r="BY43" s="36" t="s">
        <v>45</v>
      </c>
      <c r="BZ43" s="36" t="s">
        <v>152</v>
      </c>
      <c r="CA43" s="36" t="s">
        <v>153</v>
      </c>
      <c r="CB43" s="36" t="s">
        <v>152</v>
      </c>
      <c r="CC43" s="36" t="s">
        <v>154</v>
      </c>
      <c r="CD43" s="36">
        <v>0</v>
      </c>
      <c r="CE43" s="36">
        <v>0</v>
      </c>
      <c r="CF43" s="36" t="s">
        <v>45</v>
      </c>
      <c r="CG43" s="36" t="s">
        <v>152</v>
      </c>
      <c r="CH43" s="36" t="s">
        <v>153</v>
      </c>
      <c r="CI43" s="36" t="s">
        <v>152</v>
      </c>
      <c r="CJ43" s="36" t="s">
        <v>154</v>
      </c>
      <c r="CK43" s="36">
        <v>0</v>
      </c>
      <c r="CL43" s="36">
        <v>0</v>
      </c>
      <c r="CM43" s="36" t="s">
        <v>154</v>
      </c>
      <c r="CN43" s="865"/>
      <c r="CO43" s="865"/>
      <c r="CP43" s="865"/>
      <c r="CQ43" s="865"/>
      <c r="CR43" s="865"/>
      <c r="CS43" s="877"/>
      <c r="CT43" s="869"/>
      <c r="CU43" s="865"/>
      <c r="CV43" s="873"/>
      <c r="CW43" s="876"/>
      <c r="CX43" s="865"/>
      <c r="CY43" s="865"/>
      <c r="CZ43" s="874"/>
      <c r="DA43" s="874"/>
      <c r="DB43" s="874"/>
      <c r="DC43" s="865"/>
      <c r="DD43" s="865"/>
      <c r="DE43" s="877"/>
      <c r="DF43" s="869"/>
      <c r="DG43" s="865"/>
      <c r="DH43" s="873"/>
      <c r="DI43" s="31"/>
      <c r="DJ43" s="40"/>
      <c r="DK43" s="40"/>
      <c r="DL43" s="40"/>
      <c r="DM43" s="40"/>
      <c r="DN43" s="40"/>
      <c r="DO43" s="40"/>
      <c r="DP43" s="40"/>
      <c r="DQ43" s="865"/>
      <c r="DR43" s="865"/>
      <c r="DS43" s="865"/>
      <c r="DT43" s="865"/>
      <c r="DU43" s="865"/>
      <c r="DV43" s="865"/>
      <c r="DW43" s="865"/>
      <c r="DX43" s="865"/>
      <c r="DY43" s="865"/>
      <c r="DZ43" s="865"/>
      <c r="EA43" s="865"/>
      <c r="EB43" s="865"/>
      <c r="EC43" s="865"/>
      <c r="ED43" s="865"/>
      <c r="EE43" s="865"/>
      <c r="EF43" s="865"/>
      <c r="EG43" s="865"/>
      <c r="EH43" s="865"/>
      <c r="EI43" s="865"/>
      <c r="EJ43" s="873"/>
    </row>
    <row r="44" spans="1:140" s="6" customFormat="1" ht="15" customHeight="1" x14ac:dyDescent="0.3">
      <c r="B44" s="28" t="s">
        <v>256</v>
      </c>
      <c r="C44" s="887"/>
      <c r="D44" s="874"/>
      <c r="E44" s="888"/>
      <c r="F44" s="887"/>
      <c r="G44" s="874"/>
      <c r="H44" s="918"/>
      <c r="I44" s="919"/>
      <c r="J44" s="874"/>
      <c r="K44" s="918"/>
      <c r="L44" s="887"/>
      <c r="M44" s="874"/>
      <c r="N44" s="918"/>
      <c r="O44" s="887"/>
      <c r="P44" s="874"/>
      <c r="Q44" s="874"/>
      <c r="R44" s="874"/>
      <c r="S44" s="874"/>
      <c r="T44" s="874"/>
      <c r="U44" s="874"/>
      <c r="V44" s="874"/>
      <c r="W44" s="874"/>
      <c r="X44" s="874"/>
      <c r="Y44" s="874"/>
      <c r="Z44" s="918"/>
      <c r="AA44" s="919"/>
      <c r="AB44" s="874"/>
      <c r="AC44" s="874"/>
      <c r="AD44" s="874"/>
      <c r="AE44" s="874"/>
      <c r="AF44" s="874"/>
      <c r="AG44" s="874"/>
      <c r="AH44" s="874"/>
      <c r="AI44" s="874"/>
      <c r="AJ44" s="874"/>
      <c r="AK44" s="874"/>
      <c r="AL44" s="874"/>
      <c r="AM44" s="874"/>
      <c r="AN44" s="874"/>
      <c r="AO44" s="874"/>
      <c r="AP44" s="874"/>
      <c r="AQ44" s="874"/>
      <c r="AR44" s="874"/>
      <c r="AS44" s="874"/>
      <c r="AT44" s="874"/>
      <c r="AU44" s="865"/>
      <c r="AV44" s="865"/>
      <c r="AW44" s="865"/>
      <c r="AX44" s="865"/>
      <c r="AY44" s="865"/>
      <c r="AZ44" s="865"/>
      <c r="BA44" s="865"/>
      <c r="BB44" s="865"/>
      <c r="BC44" s="874"/>
      <c r="BD44" s="874"/>
      <c r="BE44" s="874"/>
      <c r="BF44" s="874"/>
      <c r="BG44" s="874"/>
      <c r="BH44" s="874"/>
      <c r="BI44" s="874"/>
      <c r="BJ44" s="865"/>
      <c r="BK44" s="865"/>
      <c r="BL44" s="865"/>
      <c r="BM44" s="865"/>
      <c r="BN44" s="865"/>
      <c r="BO44" s="865"/>
      <c r="BP44" s="36"/>
      <c r="BQ44" s="36"/>
      <c r="BR44" s="68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865"/>
      <c r="CO44" s="865"/>
      <c r="CP44" s="865"/>
      <c r="CQ44" s="865"/>
      <c r="CR44" s="865"/>
      <c r="CS44" s="877"/>
      <c r="CT44" s="869"/>
      <c r="CU44" s="865"/>
      <c r="CV44" s="873"/>
      <c r="CW44" s="876"/>
      <c r="CX44" s="865"/>
      <c r="CY44" s="865"/>
      <c r="CZ44" s="874"/>
      <c r="DA44" s="874"/>
      <c r="DB44" s="874"/>
      <c r="DC44" s="865"/>
      <c r="DD44" s="865"/>
      <c r="DE44" s="877"/>
      <c r="DF44" s="869"/>
      <c r="DG44" s="865"/>
      <c r="DH44" s="873"/>
      <c r="DI44" s="31"/>
      <c r="DJ44" s="40"/>
      <c r="DK44" s="40"/>
      <c r="DL44" s="40"/>
      <c r="DM44" s="40"/>
      <c r="DN44" s="40"/>
      <c r="DO44" s="40"/>
      <c r="DP44" s="40"/>
      <c r="DQ44" s="865"/>
      <c r="DR44" s="865"/>
      <c r="DS44" s="865"/>
      <c r="DT44" s="865"/>
      <c r="DU44" s="865"/>
      <c r="DV44" s="865"/>
      <c r="DW44" s="865"/>
      <c r="DX44" s="865"/>
      <c r="DY44" s="865"/>
      <c r="DZ44" s="865"/>
      <c r="EA44" s="865"/>
      <c r="EB44" s="865"/>
      <c r="EC44" s="865"/>
      <c r="ED44" s="865"/>
      <c r="EE44" s="865"/>
      <c r="EF44" s="865"/>
      <c r="EG44" s="865"/>
      <c r="EH44" s="865"/>
      <c r="EI44" s="865"/>
      <c r="EJ44" s="873"/>
    </row>
    <row r="45" spans="1:140" x14ac:dyDescent="0.3">
      <c r="B45" s="11" t="s">
        <v>137</v>
      </c>
      <c r="C45" s="887"/>
      <c r="D45" s="874"/>
      <c r="E45" s="888"/>
      <c r="F45" s="887"/>
      <c r="G45" s="874"/>
      <c r="H45" s="918"/>
      <c r="I45" s="919"/>
      <c r="J45" s="874"/>
      <c r="K45" s="918"/>
      <c r="L45" s="887"/>
      <c r="M45" s="874"/>
      <c r="N45" s="918"/>
      <c r="O45" s="887"/>
      <c r="P45" s="874"/>
      <c r="Q45" s="874"/>
      <c r="R45" s="874"/>
      <c r="S45" s="874"/>
      <c r="T45" s="874"/>
      <c r="U45" s="874"/>
      <c r="V45" s="874"/>
      <c r="W45" s="874"/>
      <c r="X45" s="874"/>
      <c r="Y45" s="874"/>
      <c r="Z45" s="918"/>
      <c r="AA45" s="919"/>
      <c r="AB45" s="874"/>
      <c r="AC45" s="874"/>
      <c r="AD45" s="874"/>
      <c r="AE45" s="874"/>
      <c r="AF45" s="874"/>
      <c r="AG45" s="874"/>
      <c r="AH45" s="874"/>
      <c r="AI45" s="874"/>
      <c r="AJ45" s="874"/>
      <c r="AK45" s="874"/>
      <c r="AL45" s="874"/>
      <c r="AM45" s="874"/>
      <c r="AN45" s="874"/>
      <c r="AO45" s="874"/>
      <c r="AP45" s="874"/>
      <c r="AQ45" s="874"/>
      <c r="AR45" s="874"/>
      <c r="AS45" s="874"/>
      <c r="AT45" s="874"/>
      <c r="AU45" s="865"/>
      <c r="AV45" s="865"/>
      <c r="AW45" s="865"/>
      <c r="AX45" s="865"/>
      <c r="AY45" s="865"/>
      <c r="AZ45" s="865"/>
      <c r="BA45" s="865"/>
      <c r="BB45" s="865"/>
      <c r="BC45" s="874"/>
      <c r="BD45" s="874"/>
      <c r="BE45" s="874"/>
      <c r="BF45" s="874"/>
      <c r="BG45" s="874"/>
      <c r="BH45" s="874"/>
      <c r="BI45" s="874"/>
      <c r="BJ45" s="865"/>
      <c r="BK45" s="865"/>
      <c r="BL45" s="865"/>
      <c r="BM45" s="865"/>
      <c r="BN45" s="865"/>
      <c r="BO45" s="865"/>
      <c r="BP45" s="36" t="s">
        <v>155</v>
      </c>
      <c r="BQ45" s="36" t="s">
        <v>155</v>
      </c>
      <c r="BR45" s="36" t="s">
        <v>156</v>
      </c>
      <c r="BS45" s="36" t="s">
        <v>45</v>
      </c>
      <c r="BT45" s="36" t="s">
        <v>45</v>
      </c>
      <c r="BU45" s="36" t="s">
        <v>45</v>
      </c>
      <c r="BV45" s="36" t="s">
        <v>45</v>
      </c>
      <c r="BW45" s="36" t="s">
        <v>45</v>
      </c>
      <c r="BX45" s="36" t="s">
        <v>45</v>
      </c>
      <c r="BY45" s="36" t="s">
        <v>157</v>
      </c>
      <c r="BZ45" s="36" t="s">
        <v>45</v>
      </c>
      <c r="CA45" s="36" t="s">
        <v>45</v>
      </c>
      <c r="CB45" s="36" t="s">
        <v>45</v>
      </c>
      <c r="CC45" s="36" t="s">
        <v>45</v>
      </c>
      <c r="CD45" s="36" t="s">
        <v>45</v>
      </c>
      <c r="CE45" s="36" t="s">
        <v>45</v>
      </c>
      <c r="CF45" s="36" t="s">
        <v>157</v>
      </c>
      <c r="CG45" s="36" t="s">
        <v>45</v>
      </c>
      <c r="CH45" s="36" t="s">
        <v>45</v>
      </c>
      <c r="CI45" s="36" t="s">
        <v>45</v>
      </c>
      <c r="CJ45" s="36" t="s">
        <v>45</v>
      </c>
      <c r="CK45" s="36" t="s">
        <v>45</v>
      </c>
      <c r="CL45" s="36" t="s">
        <v>45</v>
      </c>
      <c r="CM45" s="36" t="s">
        <v>507</v>
      </c>
      <c r="CN45" s="865"/>
      <c r="CO45" s="865"/>
      <c r="CP45" s="865"/>
      <c r="CQ45" s="865"/>
      <c r="CR45" s="865"/>
      <c r="CS45" s="877"/>
      <c r="CT45" s="869"/>
      <c r="CU45" s="865"/>
      <c r="CV45" s="873"/>
      <c r="CW45" s="876"/>
      <c r="CX45" s="865"/>
      <c r="CY45" s="865"/>
      <c r="CZ45" s="874"/>
      <c r="DA45" s="874"/>
      <c r="DB45" s="874"/>
      <c r="DC45" s="865"/>
      <c r="DD45" s="865"/>
      <c r="DE45" s="877"/>
      <c r="DF45" s="869"/>
      <c r="DG45" s="865"/>
      <c r="DH45" s="873"/>
      <c r="DI45" s="31"/>
      <c r="DJ45" s="40"/>
      <c r="DK45" s="40"/>
      <c r="DL45" s="40"/>
      <c r="DM45" s="40"/>
      <c r="DN45" s="40"/>
      <c r="DO45" s="40"/>
      <c r="DP45" s="40"/>
      <c r="DQ45" s="865"/>
      <c r="DR45" s="865"/>
      <c r="DS45" s="865"/>
      <c r="DT45" s="865"/>
      <c r="DU45" s="865"/>
      <c r="DV45" s="865"/>
      <c r="DW45" s="865"/>
      <c r="DX45" s="865"/>
      <c r="DY45" s="865"/>
      <c r="DZ45" s="865"/>
      <c r="EA45" s="865"/>
      <c r="EB45" s="865"/>
      <c r="EC45" s="865"/>
      <c r="ED45" s="865"/>
      <c r="EE45" s="865"/>
      <c r="EF45" s="865"/>
      <c r="EG45" s="865"/>
      <c r="EH45" s="865"/>
      <c r="EI45" s="865"/>
      <c r="EJ45" s="873"/>
    </row>
    <row r="46" spans="1:140" x14ac:dyDescent="0.3">
      <c r="B46" s="11" t="s">
        <v>54</v>
      </c>
      <c r="C46" s="887"/>
      <c r="D46" s="874"/>
      <c r="E46" s="888"/>
      <c r="F46" s="887"/>
      <c r="G46" s="874"/>
      <c r="H46" s="918"/>
      <c r="I46" s="919"/>
      <c r="J46" s="874"/>
      <c r="K46" s="918"/>
      <c r="L46" s="887"/>
      <c r="M46" s="874"/>
      <c r="N46" s="918"/>
      <c r="O46" s="887"/>
      <c r="P46" s="874"/>
      <c r="Q46" s="874"/>
      <c r="R46" s="874"/>
      <c r="S46" s="874"/>
      <c r="T46" s="874"/>
      <c r="U46" s="874"/>
      <c r="V46" s="874"/>
      <c r="W46" s="874"/>
      <c r="X46" s="874"/>
      <c r="Y46" s="874"/>
      <c r="Z46" s="918"/>
      <c r="AA46" s="919"/>
      <c r="AB46" s="874"/>
      <c r="AC46" s="874"/>
      <c r="AD46" s="874"/>
      <c r="AE46" s="874"/>
      <c r="AF46" s="874"/>
      <c r="AG46" s="874"/>
      <c r="AH46" s="874"/>
      <c r="AI46" s="874"/>
      <c r="AJ46" s="874"/>
      <c r="AK46" s="874"/>
      <c r="AL46" s="874"/>
      <c r="AM46" s="874"/>
      <c r="AN46" s="874"/>
      <c r="AO46" s="874"/>
      <c r="AP46" s="874"/>
      <c r="AQ46" s="874"/>
      <c r="AR46" s="874"/>
      <c r="AS46" s="874"/>
      <c r="AT46" s="874"/>
      <c r="AU46" s="865"/>
      <c r="AV46" s="865"/>
      <c r="AW46" s="865"/>
      <c r="AX46" s="865"/>
      <c r="AY46" s="865"/>
      <c r="AZ46" s="865"/>
      <c r="BA46" s="865"/>
      <c r="BB46" s="865"/>
      <c r="BC46" s="874"/>
      <c r="BD46" s="874"/>
      <c r="BE46" s="874"/>
      <c r="BF46" s="874"/>
      <c r="BG46" s="874"/>
      <c r="BH46" s="874"/>
      <c r="BI46" s="874"/>
      <c r="BJ46" s="865"/>
      <c r="BK46" s="865"/>
      <c r="BL46" s="865"/>
      <c r="BM46" s="865"/>
      <c r="BN46" s="865"/>
      <c r="BO46" s="865"/>
      <c r="BP46" s="36" t="s">
        <v>135</v>
      </c>
      <c r="BQ46" s="36" t="s">
        <v>135</v>
      </c>
      <c r="BR46" s="36" t="s">
        <v>135</v>
      </c>
      <c r="BS46" s="36" t="s">
        <v>141</v>
      </c>
      <c r="BT46" s="36" t="s">
        <v>166</v>
      </c>
      <c r="BU46" s="36" t="s">
        <v>135</v>
      </c>
      <c r="BV46" s="36" t="s">
        <v>167</v>
      </c>
      <c r="BW46" s="36" t="s">
        <v>135</v>
      </c>
      <c r="BX46" s="36" t="s">
        <v>135</v>
      </c>
      <c r="BY46" s="36" t="s">
        <v>167</v>
      </c>
      <c r="BZ46" s="36" t="s">
        <v>141</v>
      </c>
      <c r="CA46" s="36" t="s">
        <v>166</v>
      </c>
      <c r="CB46" s="36" t="s">
        <v>135</v>
      </c>
      <c r="CC46" s="36" t="s">
        <v>167</v>
      </c>
      <c r="CD46" s="36" t="s">
        <v>135</v>
      </c>
      <c r="CE46" s="36" t="s">
        <v>135</v>
      </c>
      <c r="CF46" s="36" t="s">
        <v>167</v>
      </c>
      <c r="CG46" s="36" t="s">
        <v>141</v>
      </c>
      <c r="CH46" s="36" t="s">
        <v>166</v>
      </c>
      <c r="CI46" s="36" t="s">
        <v>135</v>
      </c>
      <c r="CJ46" s="36" t="s">
        <v>167</v>
      </c>
      <c r="CK46" s="36" t="s">
        <v>135</v>
      </c>
      <c r="CL46" s="36" t="s">
        <v>135</v>
      </c>
      <c r="CM46" s="36" t="s">
        <v>167</v>
      </c>
      <c r="CN46" s="865"/>
      <c r="CO46" s="865"/>
      <c r="CP46" s="865"/>
      <c r="CQ46" s="865"/>
      <c r="CR46" s="865"/>
      <c r="CS46" s="877"/>
      <c r="CT46" s="869"/>
      <c r="CU46" s="865"/>
      <c r="CV46" s="873"/>
      <c r="CW46" s="876"/>
      <c r="CX46" s="865"/>
      <c r="CY46" s="865"/>
      <c r="CZ46" s="874"/>
      <c r="DA46" s="874"/>
      <c r="DB46" s="874"/>
      <c r="DC46" s="865"/>
      <c r="DD46" s="865"/>
      <c r="DE46" s="877"/>
      <c r="DF46" s="869"/>
      <c r="DG46" s="865"/>
      <c r="DH46" s="873"/>
      <c r="DI46" s="31"/>
      <c r="DJ46" s="40"/>
      <c r="DK46" s="40"/>
      <c r="DL46" s="40"/>
      <c r="DM46" s="40"/>
      <c r="DN46" s="40"/>
      <c r="DO46" s="40"/>
      <c r="DP46" s="40"/>
      <c r="DQ46" s="865"/>
      <c r="DR46" s="865"/>
      <c r="DS46" s="865"/>
      <c r="DT46" s="865"/>
      <c r="DU46" s="865"/>
      <c r="DV46" s="865"/>
      <c r="DW46" s="865"/>
      <c r="DX46" s="865"/>
      <c r="DY46" s="865"/>
      <c r="DZ46" s="865"/>
      <c r="EA46" s="865"/>
      <c r="EB46" s="865"/>
      <c r="EC46" s="865"/>
      <c r="ED46" s="865"/>
      <c r="EE46" s="865"/>
      <c r="EF46" s="865"/>
      <c r="EG46" s="865"/>
      <c r="EH46" s="865"/>
      <c r="EI46" s="865"/>
      <c r="EJ46" s="873"/>
    </row>
    <row r="47" spans="1:140" x14ac:dyDescent="0.3">
      <c r="B47" s="11" t="s">
        <v>130</v>
      </c>
      <c r="C47" s="887"/>
      <c r="D47" s="874"/>
      <c r="E47" s="888"/>
      <c r="F47" s="887"/>
      <c r="G47" s="874"/>
      <c r="H47" s="918"/>
      <c r="I47" s="919"/>
      <c r="J47" s="874"/>
      <c r="K47" s="918"/>
      <c r="L47" s="887"/>
      <c r="M47" s="874"/>
      <c r="N47" s="918"/>
      <c r="O47" s="887"/>
      <c r="P47" s="874"/>
      <c r="Q47" s="874"/>
      <c r="R47" s="874"/>
      <c r="S47" s="874"/>
      <c r="T47" s="874"/>
      <c r="U47" s="874"/>
      <c r="V47" s="874"/>
      <c r="W47" s="874"/>
      <c r="X47" s="874"/>
      <c r="Y47" s="874"/>
      <c r="Z47" s="918"/>
      <c r="AA47" s="919"/>
      <c r="AB47" s="874"/>
      <c r="AC47" s="874"/>
      <c r="AD47" s="874"/>
      <c r="AE47" s="874"/>
      <c r="AF47" s="874"/>
      <c r="AG47" s="874"/>
      <c r="AH47" s="874"/>
      <c r="AI47" s="874"/>
      <c r="AJ47" s="874"/>
      <c r="AK47" s="874"/>
      <c r="AL47" s="874"/>
      <c r="AM47" s="874"/>
      <c r="AN47" s="874"/>
      <c r="AO47" s="874"/>
      <c r="AP47" s="874"/>
      <c r="AQ47" s="874"/>
      <c r="AR47" s="874"/>
      <c r="AS47" s="874"/>
      <c r="AT47" s="874"/>
      <c r="AU47" s="865"/>
      <c r="AV47" s="865"/>
      <c r="AW47" s="865"/>
      <c r="AX47" s="865"/>
      <c r="AY47" s="865"/>
      <c r="AZ47" s="865"/>
      <c r="BA47" s="865"/>
      <c r="BB47" s="865"/>
      <c r="BC47" s="874"/>
      <c r="BD47" s="874"/>
      <c r="BE47" s="874"/>
      <c r="BF47" s="874"/>
      <c r="BG47" s="874"/>
      <c r="BH47" s="874"/>
      <c r="BI47" s="874"/>
      <c r="BJ47" s="865"/>
      <c r="BK47" s="865"/>
      <c r="BL47" s="865"/>
      <c r="BM47" s="865"/>
      <c r="BN47" s="865"/>
      <c r="BO47" s="865"/>
      <c r="BP47" s="36" t="s">
        <v>135</v>
      </c>
      <c r="BQ47" s="36" t="s">
        <v>135</v>
      </c>
      <c r="BR47" s="36" t="s">
        <v>135</v>
      </c>
      <c r="BS47" s="36" t="s">
        <v>141</v>
      </c>
      <c r="BT47" s="36" t="s">
        <v>166</v>
      </c>
      <c r="BU47" s="36" t="s">
        <v>135</v>
      </c>
      <c r="BV47" s="36" t="s">
        <v>167</v>
      </c>
      <c r="BW47" s="36" t="s">
        <v>135</v>
      </c>
      <c r="BX47" s="36" t="s">
        <v>135</v>
      </c>
      <c r="BY47" s="36" t="s">
        <v>167</v>
      </c>
      <c r="BZ47" s="36" t="s">
        <v>141</v>
      </c>
      <c r="CA47" s="36" t="s">
        <v>166</v>
      </c>
      <c r="CB47" s="36" t="s">
        <v>135</v>
      </c>
      <c r="CC47" s="36" t="s">
        <v>167</v>
      </c>
      <c r="CD47" s="36" t="s">
        <v>135</v>
      </c>
      <c r="CE47" s="36" t="s">
        <v>135</v>
      </c>
      <c r="CF47" s="36" t="s">
        <v>167</v>
      </c>
      <c r="CG47" s="36" t="s">
        <v>141</v>
      </c>
      <c r="CH47" s="36" t="s">
        <v>166</v>
      </c>
      <c r="CI47" s="36" t="s">
        <v>135</v>
      </c>
      <c r="CJ47" s="36" t="s">
        <v>167</v>
      </c>
      <c r="CK47" s="36" t="s">
        <v>135</v>
      </c>
      <c r="CL47" s="36" t="s">
        <v>135</v>
      </c>
      <c r="CM47" s="36" t="s">
        <v>167</v>
      </c>
      <c r="CN47" s="865"/>
      <c r="CO47" s="865"/>
      <c r="CP47" s="865"/>
      <c r="CQ47" s="865"/>
      <c r="CR47" s="865"/>
      <c r="CS47" s="877"/>
      <c r="CT47" s="869"/>
      <c r="CU47" s="865"/>
      <c r="CV47" s="873"/>
      <c r="CW47" s="876"/>
      <c r="CX47" s="865"/>
      <c r="CY47" s="865"/>
      <c r="CZ47" s="874"/>
      <c r="DA47" s="874"/>
      <c r="DB47" s="874"/>
      <c r="DC47" s="865"/>
      <c r="DD47" s="865"/>
      <c r="DE47" s="877"/>
      <c r="DF47" s="869"/>
      <c r="DG47" s="865"/>
      <c r="DH47" s="873"/>
      <c r="DI47" s="31"/>
      <c r="DJ47" s="40"/>
      <c r="DK47" s="40"/>
      <c r="DL47" s="40"/>
      <c r="DM47" s="40"/>
      <c r="DN47" s="40"/>
      <c r="DO47" s="40"/>
      <c r="DP47" s="40"/>
      <c r="DQ47" s="865"/>
      <c r="DR47" s="865"/>
      <c r="DS47" s="865"/>
      <c r="DT47" s="865"/>
      <c r="DU47" s="865"/>
      <c r="DV47" s="865"/>
      <c r="DW47" s="865"/>
      <c r="DX47" s="865"/>
      <c r="DY47" s="865"/>
      <c r="DZ47" s="865"/>
      <c r="EA47" s="865"/>
      <c r="EB47" s="865"/>
      <c r="EC47" s="865"/>
      <c r="ED47" s="865"/>
      <c r="EE47" s="865"/>
      <c r="EF47" s="865"/>
      <c r="EG47" s="865"/>
      <c r="EH47" s="865"/>
      <c r="EI47" s="865"/>
      <c r="EJ47" s="873"/>
    </row>
    <row r="48" spans="1:140" x14ac:dyDescent="0.3">
      <c r="B48" s="11" t="s">
        <v>55</v>
      </c>
      <c r="C48" s="887"/>
      <c r="D48" s="874"/>
      <c r="E48" s="888"/>
      <c r="F48" s="887"/>
      <c r="G48" s="874"/>
      <c r="H48" s="918"/>
      <c r="I48" s="919"/>
      <c r="J48" s="874"/>
      <c r="K48" s="918"/>
      <c r="L48" s="887"/>
      <c r="M48" s="874"/>
      <c r="N48" s="918"/>
      <c r="O48" s="887"/>
      <c r="P48" s="874"/>
      <c r="Q48" s="874"/>
      <c r="R48" s="874"/>
      <c r="S48" s="874"/>
      <c r="T48" s="874"/>
      <c r="U48" s="874"/>
      <c r="V48" s="874"/>
      <c r="W48" s="874"/>
      <c r="X48" s="874"/>
      <c r="Y48" s="874"/>
      <c r="Z48" s="918"/>
      <c r="AA48" s="919"/>
      <c r="AB48" s="874"/>
      <c r="AC48" s="874"/>
      <c r="AD48" s="874"/>
      <c r="AE48" s="874"/>
      <c r="AF48" s="874"/>
      <c r="AG48" s="874"/>
      <c r="AH48" s="874"/>
      <c r="AI48" s="874"/>
      <c r="AJ48" s="874"/>
      <c r="AK48" s="874"/>
      <c r="AL48" s="874"/>
      <c r="AM48" s="874"/>
      <c r="AN48" s="874"/>
      <c r="AO48" s="874"/>
      <c r="AP48" s="874"/>
      <c r="AQ48" s="874"/>
      <c r="AR48" s="874"/>
      <c r="AS48" s="874"/>
      <c r="AT48" s="874"/>
      <c r="AU48" s="865"/>
      <c r="AV48" s="865"/>
      <c r="AW48" s="865"/>
      <c r="AX48" s="865"/>
      <c r="AY48" s="865"/>
      <c r="AZ48" s="865"/>
      <c r="BA48" s="865"/>
      <c r="BB48" s="865"/>
      <c r="BC48" s="874"/>
      <c r="BD48" s="874"/>
      <c r="BE48" s="874"/>
      <c r="BF48" s="874"/>
      <c r="BG48" s="874"/>
      <c r="BH48" s="874"/>
      <c r="BI48" s="874"/>
      <c r="BJ48" s="865"/>
      <c r="BK48" s="865"/>
      <c r="BL48" s="865"/>
      <c r="BM48" s="865"/>
      <c r="BN48" s="865"/>
      <c r="BO48" s="865"/>
      <c r="BP48" s="36" t="s">
        <v>135</v>
      </c>
      <c r="BQ48" s="36" t="s">
        <v>135</v>
      </c>
      <c r="BR48" s="36" t="s">
        <v>135</v>
      </c>
      <c r="BS48" s="36" t="s">
        <v>141</v>
      </c>
      <c r="BT48" s="36" t="s">
        <v>166</v>
      </c>
      <c r="BU48" s="36" t="s">
        <v>135</v>
      </c>
      <c r="BV48" s="36" t="s">
        <v>167</v>
      </c>
      <c r="BW48" s="36" t="s">
        <v>135</v>
      </c>
      <c r="BX48" s="36" t="s">
        <v>135</v>
      </c>
      <c r="BY48" s="36" t="s">
        <v>167</v>
      </c>
      <c r="BZ48" s="36" t="s">
        <v>141</v>
      </c>
      <c r="CA48" s="36" t="s">
        <v>166</v>
      </c>
      <c r="CB48" s="36" t="s">
        <v>135</v>
      </c>
      <c r="CC48" s="36" t="s">
        <v>167</v>
      </c>
      <c r="CD48" s="36" t="s">
        <v>135</v>
      </c>
      <c r="CE48" s="36" t="s">
        <v>135</v>
      </c>
      <c r="CF48" s="36" t="s">
        <v>167</v>
      </c>
      <c r="CG48" s="36" t="s">
        <v>141</v>
      </c>
      <c r="CH48" s="36" t="s">
        <v>166</v>
      </c>
      <c r="CI48" s="36" t="s">
        <v>135</v>
      </c>
      <c r="CJ48" s="36" t="s">
        <v>167</v>
      </c>
      <c r="CK48" s="36" t="s">
        <v>135</v>
      </c>
      <c r="CL48" s="36" t="s">
        <v>135</v>
      </c>
      <c r="CM48" s="36" t="s">
        <v>167</v>
      </c>
      <c r="CN48" s="36"/>
      <c r="CO48" s="36"/>
      <c r="CP48" s="36"/>
      <c r="CQ48" s="36"/>
      <c r="CR48" s="36"/>
      <c r="CS48" s="33"/>
      <c r="CT48" s="10" t="s">
        <v>135</v>
      </c>
      <c r="CU48" s="36" t="s">
        <v>135</v>
      </c>
      <c r="CV48" s="41" t="s">
        <v>135</v>
      </c>
      <c r="CW48" s="876"/>
      <c r="CX48" s="865"/>
      <c r="CY48" s="865"/>
      <c r="CZ48" s="874"/>
      <c r="DA48" s="874"/>
      <c r="DB48" s="874"/>
      <c r="DC48" s="865"/>
      <c r="DD48" s="865"/>
      <c r="DE48" s="877"/>
      <c r="DF48" s="869"/>
      <c r="DG48" s="865"/>
      <c r="DH48" s="873"/>
      <c r="DI48" s="31"/>
      <c r="DJ48" s="40"/>
      <c r="DK48" s="40"/>
      <c r="DL48" s="40"/>
      <c r="DM48" s="40"/>
      <c r="DN48" s="40"/>
      <c r="DO48" s="40"/>
      <c r="DP48" s="40"/>
      <c r="DQ48" s="865"/>
      <c r="DR48" s="865"/>
      <c r="DS48" s="865"/>
      <c r="DT48" s="865"/>
      <c r="DU48" s="865"/>
      <c r="DV48" s="865"/>
      <c r="DW48" s="865"/>
      <c r="DX48" s="865"/>
      <c r="DY48" s="865"/>
      <c r="DZ48" s="865"/>
      <c r="EA48" s="865"/>
      <c r="EB48" s="865"/>
      <c r="EC48" s="865"/>
      <c r="ED48" s="865"/>
      <c r="EE48" s="865"/>
      <c r="EF48" s="865"/>
      <c r="EG48" s="865"/>
      <c r="EH48" s="865"/>
      <c r="EI48" s="865"/>
      <c r="EJ48" s="873"/>
    </row>
    <row r="49" spans="1:140" ht="15" customHeight="1" x14ac:dyDescent="0.3">
      <c r="B49" s="11" t="s">
        <v>132</v>
      </c>
      <c r="C49" s="887"/>
      <c r="D49" s="874"/>
      <c r="E49" s="888"/>
      <c r="F49" s="887"/>
      <c r="G49" s="874"/>
      <c r="H49" s="918"/>
      <c r="I49" s="919"/>
      <c r="J49" s="874"/>
      <c r="K49" s="918"/>
      <c r="L49" s="887"/>
      <c r="M49" s="874"/>
      <c r="N49" s="918"/>
      <c r="O49" s="887"/>
      <c r="P49" s="874"/>
      <c r="Q49" s="874"/>
      <c r="R49" s="874"/>
      <c r="S49" s="874"/>
      <c r="T49" s="874"/>
      <c r="U49" s="874"/>
      <c r="V49" s="874"/>
      <c r="W49" s="874"/>
      <c r="X49" s="874"/>
      <c r="Y49" s="874"/>
      <c r="Z49" s="918"/>
      <c r="AA49" s="919"/>
      <c r="AB49" s="874"/>
      <c r="AC49" s="874"/>
      <c r="AD49" s="874"/>
      <c r="AE49" s="874"/>
      <c r="AF49" s="874"/>
      <c r="AG49" s="874"/>
      <c r="AH49" s="874"/>
      <c r="AI49" s="874"/>
      <c r="AJ49" s="874"/>
      <c r="AK49" s="874"/>
      <c r="AL49" s="874"/>
      <c r="AM49" s="874"/>
      <c r="AN49" s="874"/>
      <c r="AO49" s="874"/>
      <c r="AP49" s="874"/>
      <c r="AQ49" s="874"/>
      <c r="AR49" s="874"/>
      <c r="AS49" s="874"/>
      <c r="AT49" s="874"/>
      <c r="AU49" s="865"/>
      <c r="AV49" s="865"/>
      <c r="AW49" s="865"/>
      <c r="AX49" s="865"/>
      <c r="AY49" s="865"/>
      <c r="AZ49" s="865"/>
      <c r="BA49" s="865"/>
      <c r="BB49" s="865"/>
      <c r="BC49" s="874"/>
      <c r="BD49" s="874"/>
      <c r="BE49" s="874"/>
      <c r="BF49" s="874"/>
      <c r="BG49" s="874"/>
      <c r="BH49" s="874"/>
      <c r="BI49" s="874"/>
      <c r="BJ49" s="865"/>
      <c r="BK49" s="865"/>
      <c r="BL49" s="865"/>
      <c r="BM49" s="865"/>
      <c r="BN49" s="865"/>
      <c r="BO49" s="865"/>
      <c r="BP49" s="36" t="s">
        <v>135</v>
      </c>
      <c r="BQ49" s="36" t="s">
        <v>135</v>
      </c>
      <c r="BR49" s="36" t="s">
        <v>135</v>
      </c>
      <c r="BS49" s="36" t="s">
        <v>141</v>
      </c>
      <c r="BT49" s="36" t="s">
        <v>166</v>
      </c>
      <c r="BU49" s="36" t="s">
        <v>135</v>
      </c>
      <c r="BV49" s="36" t="s">
        <v>167</v>
      </c>
      <c r="BW49" s="36" t="s">
        <v>135</v>
      </c>
      <c r="BX49" s="36" t="s">
        <v>135</v>
      </c>
      <c r="BY49" s="36" t="s">
        <v>167</v>
      </c>
      <c r="BZ49" s="36" t="s">
        <v>141</v>
      </c>
      <c r="CA49" s="36" t="s">
        <v>166</v>
      </c>
      <c r="CB49" s="36" t="s">
        <v>135</v>
      </c>
      <c r="CC49" s="36" t="s">
        <v>167</v>
      </c>
      <c r="CD49" s="36" t="s">
        <v>135</v>
      </c>
      <c r="CE49" s="36" t="s">
        <v>135</v>
      </c>
      <c r="CF49" s="36" t="s">
        <v>167</v>
      </c>
      <c r="CG49" s="36" t="s">
        <v>141</v>
      </c>
      <c r="CH49" s="36" t="s">
        <v>166</v>
      </c>
      <c r="CI49" s="36" t="s">
        <v>135</v>
      </c>
      <c r="CJ49" s="36" t="s">
        <v>167</v>
      </c>
      <c r="CK49" s="36" t="s">
        <v>135</v>
      </c>
      <c r="CL49" s="36" t="s">
        <v>135</v>
      </c>
      <c r="CM49" s="36" t="s">
        <v>167</v>
      </c>
      <c r="CN49" s="865" t="s">
        <v>424</v>
      </c>
      <c r="CO49" s="865" t="s">
        <v>424</v>
      </c>
      <c r="CP49" s="865" t="s">
        <v>424</v>
      </c>
      <c r="CQ49" s="865" t="s">
        <v>424</v>
      </c>
      <c r="CR49" s="865" t="s">
        <v>424</v>
      </c>
      <c r="CS49" s="877" t="s">
        <v>424</v>
      </c>
      <c r="CT49" s="869" t="s">
        <v>424</v>
      </c>
      <c r="CU49" s="865" t="s">
        <v>424</v>
      </c>
      <c r="CV49" s="873" t="s">
        <v>424</v>
      </c>
      <c r="CW49" s="876"/>
      <c r="CX49" s="865"/>
      <c r="CY49" s="865"/>
      <c r="CZ49" s="874"/>
      <c r="DA49" s="874"/>
      <c r="DB49" s="874"/>
      <c r="DC49" s="865"/>
      <c r="DD49" s="865"/>
      <c r="DE49" s="877"/>
      <c r="DF49" s="869"/>
      <c r="DG49" s="865"/>
      <c r="DH49" s="873"/>
      <c r="DI49" s="31"/>
      <c r="DJ49" s="40"/>
      <c r="DK49" s="40"/>
      <c r="DL49" s="40"/>
      <c r="DM49" s="40"/>
      <c r="DN49" s="40"/>
      <c r="DO49" s="40"/>
      <c r="DP49" s="40"/>
      <c r="DQ49" s="865"/>
      <c r="DR49" s="865"/>
      <c r="DS49" s="865"/>
      <c r="DT49" s="865"/>
      <c r="DU49" s="865"/>
      <c r="DV49" s="865"/>
      <c r="DW49" s="865"/>
      <c r="DX49" s="865"/>
      <c r="DY49" s="865"/>
      <c r="DZ49" s="865"/>
      <c r="EA49" s="865"/>
      <c r="EB49" s="865"/>
      <c r="EC49" s="865"/>
      <c r="ED49" s="865"/>
      <c r="EE49" s="865"/>
      <c r="EF49" s="865"/>
      <c r="EG49" s="865"/>
      <c r="EH49" s="865"/>
      <c r="EI49" s="865"/>
      <c r="EJ49" s="873"/>
    </row>
    <row r="50" spans="1:140" ht="15" hidden="1" customHeight="1" x14ac:dyDescent="0.3">
      <c r="B50" s="28" t="s">
        <v>257</v>
      </c>
      <c r="C50" s="887"/>
      <c r="D50" s="874"/>
      <c r="E50" s="888"/>
      <c r="F50" s="887"/>
      <c r="G50" s="874"/>
      <c r="H50" s="918"/>
      <c r="I50" s="919"/>
      <c r="J50" s="874"/>
      <c r="K50" s="918"/>
      <c r="L50" s="887"/>
      <c r="M50" s="874"/>
      <c r="N50" s="918"/>
      <c r="O50" s="887"/>
      <c r="P50" s="874"/>
      <c r="Q50" s="874"/>
      <c r="R50" s="874"/>
      <c r="S50" s="874"/>
      <c r="T50" s="874"/>
      <c r="U50" s="874"/>
      <c r="V50" s="874"/>
      <c r="W50" s="874"/>
      <c r="X50" s="874"/>
      <c r="Y50" s="874"/>
      <c r="Z50" s="918"/>
      <c r="AA50" s="919"/>
      <c r="AB50" s="874"/>
      <c r="AC50" s="874"/>
      <c r="AD50" s="874"/>
      <c r="AE50" s="874"/>
      <c r="AF50" s="874"/>
      <c r="AG50" s="874"/>
      <c r="AH50" s="874"/>
      <c r="AI50" s="874"/>
      <c r="AJ50" s="874"/>
      <c r="AK50" s="874"/>
      <c r="AL50" s="874"/>
      <c r="AM50" s="874"/>
      <c r="AN50" s="874"/>
      <c r="AO50" s="874"/>
      <c r="AP50" s="874"/>
      <c r="AQ50" s="874"/>
      <c r="AR50" s="874"/>
      <c r="AS50" s="874"/>
      <c r="AT50" s="874"/>
      <c r="AU50" s="865"/>
      <c r="AV50" s="865"/>
      <c r="AW50" s="865"/>
      <c r="AX50" s="865"/>
      <c r="AY50" s="865"/>
      <c r="AZ50" s="865"/>
      <c r="BA50" s="865"/>
      <c r="BB50" s="865"/>
      <c r="BC50" s="874"/>
      <c r="BD50" s="874"/>
      <c r="BE50" s="874"/>
      <c r="BF50" s="874"/>
      <c r="BG50" s="874"/>
      <c r="BH50" s="874"/>
      <c r="BI50" s="874"/>
      <c r="BJ50" s="865"/>
      <c r="BK50" s="865"/>
      <c r="BL50" s="865"/>
      <c r="BM50" s="865"/>
      <c r="BN50" s="865"/>
      <c r="BO50" s="865"/>
      <c r="BP50" s="36" t="s">
        <v>135</v>
      </c>
      <c r="BQ50" s="36" t="s">
        <v>135</v>
      </c>
      <c r="BR50" s="36" t="s">
        <v>135</v>
      </c>
      <c r="BS50" s="36" t="s">
        <v>141</v>
      </c>
      <c r="BT50" s="36" t="s">
        <v>166</v>
      </c>
      <c r="BU50" s="36" t="s">
        <v>135</v>
      </c>
      <c r="BV50" s="36" t="s">
        <v>167</v>
      </c>
      <c r="BW50" s="36" t="s">
        <v>135</v>
      </c>
      <c r="BX50" s="36" t="s">
        <v>135</v>
      </c>
      <c r="BY50" s="36" t="s">
        <v>167</v>
      </c>
      <c r="BZ50" s="36" t="s">
        <v>141</v>
      </c>
      <c r="CA50" s="36" t="s">
        <v>166</v>
      </c>
      <c r="CB50" s="36" t="s">
        <v>135</v>
      </c>
      <c r="CC50" s="36" t="s">
        <v>167</v>
      </c>
      <c r="CD50" s="36" t="s">
        <v>135</v>
      </c>
      <c r="CE50" s="36" t="s">
        <v>135</v>
      </c>
      <c r="CF50" s="36" t="s">
        <v>167</v>
      </c>
      <c r="CG50" s="36" t="s">
        <v>141</v>
      </c>
      <c r="CH50" s="36" t="s">
        <v>166</v>
      </c>
      <c r="CI50" s="36" t="s">
        <v>135</v>
      </c>
      <c r="CJ50" s="36" t="s">
        <v>167</v>
      </c>
      <c r="CK50" s="36" t="s">
        <v>135</v>
      </c>
      <c r="CL50" s="36" t="s">
        <v>135</v>
      </c>
      <c r="CM50" s="36" t="s">
        <v>167</v>
      </c>
      <c r="CN50" s="865"/>
      <c r="CO50" s="865"/>
      <c r="CP50" s="865"/>
      <c r="CQ50" s="865"/>
      <c r="CR50" s="865"/>
      <c r="CS50" s="877"/>
      <c r="CT50" s="869"/>
      <c r="CU50" s="865"/>
      <c r="CV50" s="873"/>
      <c r="CW50" s="876"/>
      <c r="CX50" s="865"/>
      <c r="CY50" s="865"/>
      <c r="CZ50" s="874"/>
      <c r="DA50" s="874"/>
      <c r="DB50" s="874"/>
      <c r="DC50" s="865"/>
      <c r="DD50" s="865"/>
      <c r="DE50" s="877"/>
      <c r="DF50" s="869"/>
      <c r="DG50" s="865"/>
      <c r="DH50" s="873"/>
      <c r="DI50" s="31"/>
      <c r="DJ50" s="40"/>
      <c r="DK50" s="40"/>
      <c r="DL50" s="40"/>
      <c r="DM50" s="40"/>
      <c r="DN50" s="40"/>
      <c r="DO50" s="40"/>
      <c r="DP50" s="40"/>
      <c r="DQ50" s="865"/>
      <c r="DR50" s="865"/>
      <c r="DS50" s="865"/>
      <c r="DT50" s="865"/>
      <c r="DU50" s="865"/>
      <c r="DV50" s="865"/>
      <c r="DW50" s="865"/>
      <c r="DX50" s="865"/>
      <c r="DY50" s="865"/>
      <c r="DZ50" s="865"/>
      <c r="EA50" s="865"/>
      <c r="EB50" s="865"/>
      <c r="EC50" s="865"/>
      <c r="ED50" s="865"/>
      <c r="EE50" s="865"/>
      <c r="EF50" s="865"/>
      <c r="EG50" s="865"/>
      <c r="EH50" s="865"/>
      <c r="EI50" s="865"/>
      <c r="EJ50" s="873"/>
    </row>
    <row r="51" spans="1:140" x14ac:dyDescent="0.3">
      <c r="B51" s="11" t="s">
        <v>133</v>
      </c>
      <c r="C51" s="887"/>
      <c r="D51" s="874"/>
      <c r="E51" s="888"/>
      <c r="F51" s="887"/>
      <c r="G51" s="874"/>
      <c r="H51" s="918"/>
      <c r="I51" s="919"/>
      <c r="J51" s="874"/>
      <c r="K51" s="918"/>
      <c r="L51" s="887"/>
      <c r="M51" s="874"/>
      <c r="N51" s="918"/>
      <c r="O51" s="887"/>
      <c r="P51" s="874"/>
      <c r="Q51" s="874"/>
      <c r="R51" s="874"/>
      <c r="S51" s="874"/>
      <c r="T51" s="874"/>
      <c r="U51" s="874"/>
      <c r="V51" s="874"/>
      <c r="W51" s="874"/>
      <c r="X51" s="874"/>
      <c r="Y51" s="874"/>
      <c r="Z51" s="918"/>
      <c r="AA51" s="919"/>
      <c r="AB51" s="874"/>
      <c r="AC51" s="874"/>
      <c r="AD51" s="874"/>
      <c r="AE51" s="874"/>
      <c r="AF51" s="874"/>
      <c r="AG51" s="874"/>
      <c r="AH51" s="874"/>
      <c r="AI51" s="874"/>
      <c r="AJ51" s="874"/>
      <c r="AK51" s="874"/>
      <c r="AL51" s="874"/>
      <c r="AM51" s="874"/>
      <c r="AN51" s="874"/>
      <c r="AO51" s="874"/>
      <c r="AP51" s="874"/>
      <c r="AQ51" s="874"/>
      <c r="AR51" s="874"/>
      <c r="AS51" s="874"/>
      <c r="AT51" s="874"/>
      <c r="AU51" s="865"/>
      <c r="AV51" s="865"/>
      <c r="AW51" s="865"/>
      <c r="AX51" s="865"/>
      <c r="AY51" s="865"/>
      <c r="AZ51" s="865"/>
      <c r="BA51" s="865"/>
      <c r="BB51" s="865"/>
      <c r="BC51" s="874"/>
      <c r="BD51" s="874"/>
      <c r="BE51" s="874"/>
      <c r="BF51" s="874"/>
      <c r="BG51" s="874"/>
      <c r="BH51" s="874"/>
      <c r="BI51" s="874"/>
      <c r="BJ51" s="865"/>
      <c r="BK51" s="865"/>
      <c r="BL51" s="865"/>
      <c r="BM51" s="865"/>
      <c r="BN51" s="865"/>
      <c r="BO51" s="865"/>
      <c r="BP51" s="36" t="s">
        <v>135</v>
      </c>
      <c r="BQ51" s="36" t="s">
        <v>135</v>
      </c>
      <c r="BR51" s="36" t="s">
        <v>135</v>
      </c>
      <c r="BS51" s="36" t="s">
        <v>141</v>
      </c>
      <c r="BT51" s="36" t="s">
        <v>166</v>
      </c>
      <c r="BU51" s="36" t="s">
        <v>135</v>
      </c>
      <c r="BV51" s="36" t="s">
        <v>167</v>
      </c>
      <c r="BW51" s="36" t="s">
        <v>135</v>
      </c>
      <c r="BX51" s="36" t="s">
        <v>135</v>
      </c>
      <c r="BY51" s="36" t="s">
        <v>167</v>
      </c>
      <c r="BZ51" s="36" t="s">
        <v>141</v>
      </c>
      <c r="CA51" s="36" t="s">
        <v>166</v>
      </c>
      <c r="CB51" s="36" t="s">
        <v>135</v>
      </c>
      <c r="CC51" s="36" t="s">
        <v>167</v>
      </c>
      <c r="CD51" s="36" t="s">
        <v>135</v>
      </c>
      <c r="CE51" s="36" t="s">
        <v>135</v>
      </c>
      <c r="CF51" s="36" t="s">
        <v>167</v>
      </c>
      <c r="CG51" s="36" t="s">
        <v>141</v>
      </c>
      <c r="CH51" s="36" t="s">
        <v>166</v>
      </c>
      <c r="CI51" s="36" t="s">
        <v>135</v>
      </c>
      <c r="CJ51" s="36" t="s">
        <v>167</v>
      </c>
      <c r="CK51" s="36" t="s">
        <v>135</v>
      </c>
      <c r="CL51" s="36" t="s">
        <v>135</v>
      </c>
      <c r="CM51" s="36" t="s">
        <v>167</v>
      </c>
      <c r="CN51" s="865"/>
      <c r="CO51" s="865"/>
      <c r="CP51" s="865"/>
      <c r="CQ51" s="865"/>
      <c r="CR51" s="865"/>
      <c r="CS51" s="877"/>
      <c r="CT51" s="869"/>
      <c r="CU51" s="865"/>
      <c r="CV51" s="873"/>
      <c r="CW51" s="876"/>
      <c r="CX51" s="865"/>
      <c r="CY51" s="865"/>
      <c r="CZ51" s="874"/>
      <c r="DA51" s="874"/>
      <c r="DB51" s="874"/>
      <c r="DC51" s="36"/>
      <c r="DD51" s="36"/>
      <c r="DE51" s="33"/>
      <c r="DF51" s="10" t="s">
        <v>45</v>
      </c>
      <c r="DG51" s="36" t="s">
        <v>45</v>
      </c>
      <c r="DH51" s="67" t="s">
        <v>45</v>
      </c>
      <c r="DI51" s="31"/>
      <c r="DJ51" s="40"/>
      <c r="DK51" s="40"/>
      <c r="DL51" s="40"/>
      <c r="DM51" s="40"/>
      <c r="DN51" s="40"/>
      <c r="DO51" s="40"/>
      <c r="DP51" s="40"/>
      <c r="DQ51" s="865"/>
      <c r="DR51" s="865"/>
      <c r="DS51" s="865"/>
      <c r="DT51" s="865"/>
      <c r="DU51" s="865"/>
      <c r="DV51" s="865"/>
      <c r="DW51" s="865"/>
      <c r="DX51" s="865"/>
      <c r="DY51" s="36" t="s">
        <v>45</v>
      </c>
      <c r="DZ51" s="36" t="s">
        <v>45</v>
      </c>
      <c r="EA51" s="885" t="s">
        <v>45</v>
      </c>
      <c r="EB51" s="885"/>
      <c r="EC51" s="36" t="s">
        <v>45</v>
      </c>
      <c r="ED51" s="36" t="s">
        <v>45</v>
      </c>
      <c r="EE51" s="885" t="s">
        <v>45</v>
      </c>
      <c r="EF51" s="885"/>
      <c r="EG51" s="36" t="s">
        <v>45</v>
      </c>
      <c r="EH51" s="36" t="s">
        <v>45</v>
      </c>
      <c r="EI51" s="885" t="s">
        <v>45</v>
      </c>
      <c r="EJ51" s="886"/>
    </row>
    <row r="52" spans="1:140" ht="15" customHeight="1" x14ac:dyDescent="0.3">
      <c r="B52" s="18" t="s">
        <v>299</v>
      </c>
      <c r="C52" s="39"/>
      <c r="D52" s="40"/>
      <c r="E52" s="45"/>
      <c r="F52" s="39"/>
      <c r="G52" s="40"/>
      <c r="H52" s="44"/>
      <c r="I52" s="31"/>
      <c r="J52" s="40"/>
      <c r="K52" s="44"/>
      <c r="L52" s="39"/>
      <c r="M52" s="40"/>
      <c r="N52" s="44"/>
      <c r="O52" s="39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4"/>
      <c r="AA52" s="31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874"/>
      <c r="BH52" s="874"/>
      <c r="BI52" s="874"/>
      <c r="BJ52" s="40"/>
      <c r="BK52" s="40"/>
      <c r="BL52" s="40"/>
      <c r="BM52" s="40"/>
      <c r="BN52" s="40"/>
      <c r="BO52" s="40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865"/>
      <c r="CO52" s="865"/>
      <c r="CP52" s="865"/>
      <c r="CQ52" s="865"/>
      <c r="CR52" s="865"/>
      <c r="CS52" s="877"/>
      <c r="CT52" s="869"/>
      <c r="CU52" s="865"/>
      <c r="CV52" s="873"/>
      <c r="CW52" s="49"/>
      <c r="CX52" s="69"/>
      <c r="CY52" s="69"/>
      <c r="CZ52" s="36" t="s">
        <v>477</v>
      </c>
      <c r="DA52" s="36"/>
      <c r="DB52" s="36"/>
      <c r="DC52" s="36"/>
      <c r="DD52" s="36"/>
      <c r="DE52" s="33"/>
      <c r="DF52" s="10"/>
      <c r="DG52" s="36"/>
      <c r="DH52" s="73"/>
      <c r="DI52" s="31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36"/>
      <c r="DZ52" s="36"/>
      <c r="EA52" s="63"/>
      <c r="EB52" s="63"/>
      <c r="EC52" s="36"/>
      <c r="ED52" s="36"/>
      <c r="EE52" s="63"/>
      <c r="EF52" s="63"/>
      <c r="EG52" s="36"/>
      <c r="EH52" s="36"/>
      <c r="EI52" s="63"/>
      <c r="EJ52" s="67"/>
    </row>
    <row r="53" spans="1:140" ht="55.2" x14ac:dyDescent="0.3">
      <c r="B53" s="11" t="s">
        <v>408</v>
      </c>
      <c r="C53" s="869" t="s">
        <v>424</v>
      </c>
      <c r="D53" s="865" t="s">
        <v>424</v>
      </c>
      <c r="E53" s="877" t="s">
        <v>424</v>
      </c>
      <c r="F53" s="869" t="s">
        <v>424</v>
      </c>
      <c r="G53" s="865" t="s">
        <v>424</v>
      </c>
      <c r="H53" s="873" t="s">
        <v>424</v>
      </c>
      <c r="I53" s="876" t="s">
        <v>424</v>
      </c>
      <c r="J53" s="865" t="s">
        <v>424</v>
      </c>
      <c r="K53" s="873" t="s">
        <v>424</v>
      </c>
      <c r="L53" s="869" t="s">
        <v>424</v>
      </c>
      <c r="M53" s="865" t="s">
        <v>424</v>
      </c>
      <c r="N53" s="873" t="s">
        <v>424</v>
      </c>
      <c r="O53" s="869" t="s">
        <v>424</v>
      </c>
      <c r="P53" s="865"/>
      <c r="Q53" s="865"/>
      <c r="R53" s="865"/>
      <c r="S53" s="865" t="s">
        <v>424</v>
      </c>
      <c r="T53" s="865"/>
      <c r="U53" s="865"/>
      <c r="V53" s="865"/>
      <c r="W53" s="865" t="s">
        <v>424</v>
      </c>
      <c r="X53" s="865"/>
      <c r="Y53" s="865"/>
      <c r="Z53" s="873"/>
      <c r="AA53" s="869" t="s">
        <v>424</v>
      </c>
      <c r="AB53" s="865"/>
      <c r="AC53" s="865"/>
      <c r="AD53" s="865"/>
      <c r="AE53" s="865" t="s">
        <v>424</v>
      </c>
      <c r="AF53" s="865"/>
      <c r="AG53" s="865"/>
      <c r="AH53" s="865"/>
      <c r="AI53" s="865" t="s">
        <v>424</v>
      </c>
      <c r="AJ53" s="865"/>
      <c r="AK53" s="865"/>
      <c r="AL53" s="873"/>
      <c r="AM53" s="869" t="s">
        <v>424</v>
      </c>
      <c r="AN53" s="865"/>
      <c r="AO53" s="865"/>
      <c r="AP53" s="865"/>
      <c r="AQ53" s="865" t="s">
        <v>424</v>
      </c>
      <c r="AR53" s="865"/>
      <c r="AS53" s="865"/>
      <c r="AT53" s="865"/>
      <c r="AU53" s="865" t="s">
        <v>424</v>
      </c>
      <c r="AV53" s="865"/>
      <c r="AW53" s="865"/>
      <c r="AX53" s="865"/>
      <c r="AY53" s="865" t="s">
        <v>424</v>
      </c>
      <c r="AZ53" s="865"/>
      <c r="BA53" s="865"/>
      <c r="BB53" s="865"/>
      <c r="BC53" s="865" t="s">
        <v>424</v>
      </c>
      <c r="BD53" s="865"/>
      <c r="BE53" s="865"/>
      <c r="BF53" s="873"/>
      <c r="BG53" s="874"/>
      <c r="BH53" s="874"/>
      <c r="BI53" s="874"/>
      <c r="BJ53" s="40"/>
      <c r="BK53" s="40"/>
      <c r="BL53" s="40"/>
      <c r="BM53" s="40"/>
      <c r="BN53" s="40"/>
      <c r="BO53" s="40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874" t="s">
        <v>424</v>
      </c>
      <c r="CH53" s="874"/>
      <c r="CI53" s="874"/>
      <c r="CJ53" s="874"/>
      <c r="CK53" s="874"/>
      <c r="CL53" s="874"/>
      <c r="CM53" s="874"/>
      <c r="CN53" s="865"/>
      <c r="CO53" s="865"/>
      <c r="CP53" s="865"/>
      <c r="CQ53" s="865"/>
      <c r="CR53" s="865"/>
      <c r="CS53" s="877"/>
      <c r="CT53" s="869"/>
      <c r="CU53" s="865"/>
      <c r="CV53" s="873"/>
      <c r="CW53" s="91" t="s">
        <v>519</v>
      </c>
      <c r="CX53" s="38" t="s">
        <v>519</v>
      </c>
      <c r="CY53" s="38" t="s">
        <v>510</v>
      </c>
      <c r="CZ53" s="36" t="s">
        <v>508</v>
      </c>
      <c r="DA53" s="36" t="s">
        <v>508</v>
      </c>
      <c r="DB53" s="38" t="s">
        <v>509</v>
      </c>
      <c r="DC53" s="36"/>
      <c r="DD53" s="36"/>
      <c r="DE53" s="33"/>
      <c r="DF53" s="10"/>
      <c r="DG53" s="36"/>
      <c r="DH53" s="73"/>
      <c r="DI53" s="31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36"/>
      <c r="DZ53" s="36"/>
      <c r="EA53" s="63"/>
      <c r="EB53" s="63"/>
      <c r="EC53" s="36"/>
      <c r="ED53" s="36"/>
      <c r="EE53" s="63"/>
      <c r="EF53" s="63"/>
      <c r="EG53" s="36"/>
      <c r="EH53" s="36"/>
      <c r="EI53" s="63"/>
      <c r="EJ53" s="67"/>
    </row>
    <row r="54" spans="1:140" ht="15" customHeight="1" x14ac:dyDescent="0.3">
      <c r="B54" s="11" t="s">
        <v>489</v>
      </c>
      <c r="C54" s="869"/>
      <c r="D54" s="865"/>
      <c r="E54" s="877"/>
      <c r="F54" s="869"/>
      <c r="G54" s="865"/>
      <c r="H54" s="873"/>
      <c r="I54" s="876"/>
      <c r="J54" s="865"/>
      <c r="K54" s="873"/>
      <c r="L54" s="869"/>
      <c r="M54" s="865"/>
      <c r="N54" s="873"/>
      <c r="O54" s="869"/>
      <c r="P54" s="865"/>
      <c r="Q54" s="865"/>
      <c r="R54" s="865"/>
      <c r="S54" s="865"/>
      <c r="T54" s="865"/>
      <c r="U54" s="865"/>
      <c r="V54" s="865"/>
      <c r="W54" s="865"/>
      <c r="X54" s="865"/>
      <c r="Y54" s="865"/>
      <c r="Z54" s="873"/>
      <c r="AA54" s="869"/>
      <c r="AB54" s="865"/>
      <c r="AC54" s="865"/>
      <c r="AD54" s="865"/>
      <c r="AE54" s="865"/>
      <c r="AF54" s="865"/>
      <c r="AG54" s="865"/>
      <c r="AH54" s="865"/>
      <c r="AI54" s="865"/>
      <c r="AJ54" s="865"/>
      <c r="AK54" s="865"/>
      <c r="AL54" s="873"/>
      <c r="AM54" s="869"/>
      <c r="AN54" s="865"/>
      <c r="AO54" s="865"/>
      <c r="AP54" s="865"/>
      <c r="AQ54" s="865"/>
      <c r="AR54" s="865"/>
      <c r="AS54" s="865"/>
      <c r="AT54" s="865"/>
      <c r="AU54" s="865"/>
      <c r="AV54" s="865"/>
      <c r="AW54" s="865"/>
      <c r="AX54" s="865"/>
      <c r="AY54" s="865"/>
      <c r="AZ54" s="865"/>
      <c r="BA54" s="865"/>
      <c r="BB54" s="865"/>
      <c r="BC54" s="865"/>
      <c r="BD54" s="865"/>
      <c r="BE54" s="865"/>
      <c r="BF54" s="873"/>
      <c r="BG54" s="874"/>
      <c r="BH54" s="874"/>
      <c r="BI54" s="874"/>
      <c r="BJ54" s="865" t="s">
        <v>424</v>
      </c>
      <c r="BK54" s="865"/>
      <c r="BL54" s="865"/>
      <c r="BM54" s="865"/>
      <c r="BN54" s="865"/>
      <c r="BO54" s="865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874"/>
      <c r="CH54" s="874"/>
      <c r="CI54" s="874"/>
      <c r="CJ54" s="874"/>
      <c r="CK54" s="874"/>
      <c r="CL54" s="874"/>
      <c r="CM54" s="874"/>
      <c r="CN54" s="865"/>
      <c r="CO54" s="865"/>
      <c r="CP54" s="865"/>
      <c r="CQ54" s="865"/>
      <c r="CR54" s="865"/>
      <c r="CS54" s="877"/>
      <c r="CT54" s="869"/>
      <c r="CU54" s="865"/>
      <c r="CV54" s="873"/>
      <c r="CW54" s="29" t="s">
        <v>488</v>
      </c>
      <c r="CX54" s="63" t="s">
        <v>488</v>
      </c>
      <c r="CY54" s="63" t="s">
        <v>488</v>
      </c>
      <c r="CZ54" s="63" t="s">
        <v>488</v>
      </c>
      <c r="DA54" s="63" t="s">
        <v>488</v>
      </c>
      <c r="DB54" s="63" t="s">
        <v>488</v>
      </c>
      <c r="DC54" s="36"/>
      <c r="DD54" s="36"/>
      <c r="DE54" s="33"/>
      <c r="DF54" s="10"/>
      <c r="DG54" s="36"/>
      <c r="DH54" s="73"/>
      <c r="DI54" s="31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36"/>
      <c r="DZ54" s="36"/>
      <c r="EA54" s="63"/>
      <c r="EB54" s="63"/>
      <c r="EC54" s="36"/>
      <c r="ED54" s="36"/>
      <c r="EE54" s="63"/>
      <c r="EF54" s="63"/>
      <c r="EG54" s="36" t="s">
        <v>49</v>
      </c>
      <c r="EH54" s="36" t="s">
        <v>49</v>
      </c>
      <c r="EI54" s="36" t="s">
        <v>49</v>
      </c>
      <c r="EJ54" s="67"/>
    </row>
    <row r="55" spans="1:140" x14ac:dyDescent="0.3">
      <c r="B55" s="11" t="s">
        <v>490</v>
      </c>
      <c r="C55" s="869"/>
      <c r="D55" s="865"/>
      <c r="E55" s="877"/>
      <c r="F55" s="869"/>
      <c r="G55" s="865"/>
      <c r="H55" s="873"/>
      <c r="I55" s="876"/>
      <c r="J55" s="865"/>
      <c r="K55" s="873"/>
      <c r="L55" s="869"/>
      <c r="M55" s="865"/>
      <c r="N55" s="873"/>
      <c r="O55" s="869"/>
      <c r="P55" s="865"/>
      <c r="Q55" s="865"/>
      <c r="R55" s="865"/>
      <c r="S55" s="865"/>
      <c r="T55" s="865"/>
      <c r="U55" s="865"/>
      <c r="V55" s="865"/>
      <c r="W55" s="865"/>
      <c r="X55" s="865"/>
      <c r="Y55" s="865"/>
      <c r="Z55" s="873"/>
      <c r="AA55" s="869"/>
      <c r="AB55" s="865"/>
      <c r="AC55" s="865"/>
      <c r="AD55" s="865"/>
      <c r="AE55" s="865"/>
      <c r="AF55" s="865"/>
      <c r="AG55" s="865"/>
      <c r="AH55" s="865"/>
      <c r="AI55" s="865"/>
      <c r="AJ55" s="865"/>
      <c r="AK55" s="865"/>
      <c r="AL55" s="873"/>
      <c r="AM55" s="869"/>
      <c r="AN55" s="865"/>
      <c r="AO55" s="865"/>
      <c r="AP55" s="865"/>
      <c r="AQ55" s="865"/>
      <c r="AR55" s="865"/>
      <c r="AS55" s="865"/>
      <c r="AT55" s="865"/>
      <c r="AU55" s="865"/>
      <c r="AV55" s="865"/>
      <c r="AW55" s="865"/>
      <c r="AX55" s="865"/>
      <c r="AY55" s="865"/>
      <c r="AZ55" s="865"/>
      <c r="BA55" s="865"/>
      <c r="BB55" s="865"/>
      <c r="BC55" s="865"/>
      <c r="BD55" s="865"/>
      <c r="BE55" s="865"/>
      <c r="BF55" s="873"/>
      <c r="BG55" s="874"/>
      <c r="BH55" s="874"/>
      <c r="BI55" s="874"/>
      <c r="BJ55" s="865"/>
      <c r="BK55" s="865"/>
      <c r="BL55" s="865"/>
      <c r="BM55" s="865"/>
      <c r="BN55" s="865"/>
      <c r="BO55" s="865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874"/>
      <c r="CH55" s="874"/>
      <c r="CI55" s="874"/>
      <c r="CJ55" s="874"/>
      <c r="CK55" s="874"/>
      <c r="CL55" s="874"/>
      <c r="CM55" s="874"/>
      <c r="CN55" s="865"/>
      <c r="CO55" s="865"/>
      <c r="CP55" s="865"/>
      <c r="CQ55" s="865"/>
      <c r="CR55" s="865"/>
      <c r="CS55" s="877"/>
      <c r="CT55" s="869"/>
      <c r="CU55" s="865"/>
      <c r="CV55" s="873"/>
      <c r="CW55" s="29" t="s">
        <v>492</v>
      </c>
      <c r="CX55" s="63" t="s">
        <v>492</v>
      </c>
      <c r="CY55" s="63" t="s">
        <v>488</v>
      </c>
      <c r="CZ55" s="63" t="s">
        <v>492</v>
      </c>
      <c r="DA55" s="63" t="s">
        <v>492</v>
      </c>
      <c r="DB55" s="63" t="s">
        <v>488</v>
      </c>
      <c r="DC55" s="36"/>
      <c r="DD55" s="36"/>
      <c r="DE55" s="33"/>
      <c r="DF55" s="10"/>
      <c r="DG55" s="36"/>
      <c r="DH55" s="73"/>
      <c r="DI55" s="31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36"/>
      <c r="DZ55" s="36"/>
      <c r="EA55" s="63"/>
      <c r="EB55" s="63"/>
      <c r="EC55" s="36"/>
      <c r="ED55" s="36"/>
      <c r="EE55" s="63"/>
      <c r="EF55" s="63"/>
      <c r="EG55" s="36" t="s">
        <v>45</v>
      </c>
      <c r="EH55" s="36" t="s">
        <v>45</v>
      </c>
      <c r="EI55" s="36" t="s">
        <v>45</v>
      </c>
      <c r="EJ55" s="67"/>
    </row>
    <row r="56" spans="1:140" x14ac:dyDescent="0.3">
      <c r="B56" s="11" t="s">
        <v>491</v>
      </c>
      <c r="C56" s="869"/>
      <c r="D56" s="865"/>
      <c r="E56" s="877"/>
      <c r="F56" s="869"/>
      <c r="G56" s="865"/>
      <c r="H56" s="873"/>
      <c r="I56" s="876"/>
      <c r="J56" s="865"/>
      <c r="K56" s="873"/>
      <c r="L56" s="869"/>
      <c r="M56" s="865"/>
      <c r="N56" s="873"/>
      <c r="O56" s="869"/>
      <c r="P56" s="865"/>
      <c r="Q56" s="865"/>
      <c r="R56" s="865"/>
      <c r="S56" s="865"/>
      <c r="T56" s="865"/>
      <c r="U56" s="865"/>
      <c r="V56" s="865"/>
      <c r="W56" s="865"/>
      <c r="X56" s="865"/>
      <c r="Y56" s="865"/>
      <c r="Z56" s="873"/>
      <c r="AA56" s="869"/>
      <c r="AB56" s="865"/>
      <c r="AC56" s="865"/>
      <c r="AD56" s="865"/>
      <c r="AE56" s="865"/>
      <c r="AF56" s="865"/>
      <c r="AG56" s="865"/>
      <c r="AH56" s="865"/>
      <c r="AI56" s="865"/>
      <c r="AJ56" s="865"/>
      <c r="AK56" s="865"/>
      <c r="AL56" s="873"/>
      <c r="AM56" s="869"/>
      <c r="AN56" s="865"/>
      <c r="AO56" s="865"/>
      <c r="AP56" s="865"/>
      <c r="AQ56" s="865"/>
      <c r="AR56" s="865"/>
      <c r="AS56" s="865"/>
      <c r="AT56" s="865"/>
      <c r="AU56" s="865"/>
      <c r="AV56" s="865"/>
      <c r="AW56" s="865"/>
      <c r="AX56" s="865"/>
      <c r="AY56" s="865"/>
      <c r="AZ56" s="865"/>
      <c r="BA56" s="865"/>
      <c r="BB56" s="865"/>
      <c r="BC56" s="865"/>
      <c r="BD56" s="865"/>
      <c r="BE56" s="865"/>
      <c r="BF56" s="873"/>
      <c r="BG56" s="874"/>
      <c r="BH56" s="874"/>
      <c r="BI56" s="874"/>
      <c r="BJ56" s="865"/>
      <c r="BK56" s="865"/>
      <c r="BL56" s="865"/>
      <c r="BM56" s="865"/>
      <c r="BN56" s="865"/>
      <c r="BO56" s="865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874"/>
      <c r="CH56" s="874"/>
      <c r="CI56" s="874"/>
      <c r="CJ56" s="874"/>
      <c r="CK56" s="874"/>
      <c r="CL56" s="874"/>
      <c r="CM56" s="874"/>
      <c r="CN56" s="865"/>
      <c r="CO56" s="865"/>
      <c r="CP56" s="865"/>
      <c r="CQ56" s="865"/>
      <c r="CR56" s="865"/>
      <c r="CS56" s="877"/>
      <c r="CT56" s="869"/>
      <c r="CU56" s="865"/>
      <c r="CV56" s="873"/>
      <c r="CW56" s="29" t="s">
        <v>49</v>
      </c>
      <c r="CX56" s="63" t="s">
        <v>49</v>
      </c>
      <c r="CY56" s="63" t="s">
        <v>488</v>
      </c>
      <c r="CZ56" s="63" t="s">
        <v>488</v>
      </c>
      <c r="DA56" s="63" t="s">
        <v>488</v>
      </c>
      <c r="DB56" s="63" t="s">
        <v>488</v>
      </c>
      <c r="DC56" s="36"/>
      <c r="DD56" s="36"/>
      <c r="DE56" s="33"/>
      <c r="DF56" s="10"/>
      <c r="DG56" s="36"/>
      <c r="DH56" s="73"/>
      <c r="DI56" s="31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36"/>
      <c r="DZ56" s="36"/>
      <c r="EA56" s="63"/>
      <c r="EB56" s="63"/>
      <c r="EC56" s="36"/>
      <c r="ED56" s="36"/>
      <c r="EE56" s="63"/>
      <c r="EF56" s="63"/>
      <c r="EG56" s="36" t="s">
        <v>49</v>
      </c>
      <c r="EH56" s="36" t="s">
        <v>49</v>
      </c>
      <c r="EI56" s="36" t="s">
        <v>49</v>
      </c>
      <c r="EJ56" s="67"/>
    </row>
    <row r="57" spans="1:140" ht="27.6" x14ac:dyDescent="0.3">
      <c r="B57" s="11" t="s">
        <v>300</v>
      </c>
      <c r="C57" s="869"/>
      <c r="D57" s="865"/>
      <c r="E57" s="877"/>
      <c r="F57" s="869"/>
      <c r="G57" s="865"/>
      <c r="H57" s="873"/>
      <c r="I57" s="876"/>
      <c r="J57" s="865"/>
      <c r="K57" s="873"/>
      <c r="L57" s="869"/>
      <c r="M57" s="865"/>
      <c r="N57" s="873"/>
      <c r="O57" s="869"/>
      <c r="P57" s="865"/>
      <c r="Q57" s="865"/>
      <c r="R57" s="865"/>
      <c r="S57" s="865"/>
      <c r="T57" s="865"/>
      <c r="U57" s="865"/>
      <c r="V57" s="865"/>
      <c r="W57" s="865"/>
      <c r="X57" s="865"/>
      <c r="Y57" s="865"/>
      <c r="Z57" s="873"/>
      <c r="AA57" s="869"/>
      <c r="AB57" s="865"/>
      <c r="AC57" s="865"/>
      <c r="AD57" s="865"/>
      <c r="AE57" s="865"/>
      <c r="AF57" s="865"/>
      <c r="AG57" s="865"/>
      <c r="AH57" s="865"/>
      <c r="AI57" s="865"/>
      <c r="AJ57" s="865"/>
      <c r="AK57" s="865"/>
      <c r="AL57" s="873"/>
      <c r="AM57" s="869"/>
      <c r="AN57" s="865"/>
      <c r="AO57" s="865"/>
      <c r="AP57" s="865"/>
      <c r="AQ57" s="865"/>
      <c r="AR57" s="865"/>
      <c r="AS57" s="865"/>
      <c r="AT57" s="865"/>
      <c r="AU57" s="865"/>
      <c r="AV57" s="865"/>
      <c r="AW57" s="865"/>
      <c r="AX57" s="865"/>
      <c r="AY57" s="865"/>
      <c r="AZ57" s="865"/>
      <c r="BA57" s="865"/>
      <c r="BB57" s="865"/>
      <c r="BC57" s="865"/>
      <c r="BD57" s="865"/>
      <c r="BE57" s="865"/>
      <c r="BF57" s="873"/>
      <c r="BG57" s="40"/>
      <c r="BH57" s="40"/>
      <c r="BI57" s="40"/>
      <c r="BJ57" s="40"/>
      <c r="BK57" s="40"/>
      <c r="BL57" s="40"/>
      <c r="BM57" s="40"/>
      <c r="BN57" s="40"/>
      <c r="BO57" s="40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874"/>
      <c r="CH57" s="874"/>
      <c r="CI57" s="874"/>
      <c r="CJ57" s="874"/>
      <c r="CK57" s="874"/>
      <c r="CL57" s="874"/>
      <c r="CM57" s="874"/>
      <c r="CN57" s="865"/>
      <c r="CO57" s="865"/>
      <c r="CP57" s="865"/>
      <c r="CQ57" s="865"/>
      <c r="CR57" s="865"/>
      <c r="CS57" s="877"/>
      <c r="CT57" s="869"/>
      <c r="CU57" s="865"/>
      <c r="CV57" s="873"/>
      <c r="CW57" s="92" t="s">
        <v>511</v>
      </c>
      <c r="CX57" s="70" t="s">
        <v>511</v>
      </c>
      <c r="CY57" s="70" t="s">
        <v>512</v>
      </c>
      <c r="CZ57" s="63" t="s">
        <v>473</v>
      </c>
      <c r="DA57" s="63" t="s">
        <v>473</v>
      </c>
      <c r="DB57" s="66" t="s">
        <v>479</v>
      </c>
      <c r="DC57" s="36"/>
      <c r="DD57" s="36"/>
      <c r="DE57" s="33"/>
      <c r="DF57" s="10"/>
      <c r="DG57" s="36"/>
      <c r="DH57" s="73"/>
      <c r="DI57" s="31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36"/>
      <c r="DZ57" s="36"/>
      <c r="EA57" s="63"/>
      <c r="EB57" s="63"/>
      <c r="EC57" s="36"/>
      <c r="ED57" s="36"/>
      <c r="EE57" s="63"/>
      <c r="EF57" s="63"/>
      <c r="EG57" s="36" t="s">
        <v>49</v>
      </c>
      <c r="EH57" s="36" t="s">
        <v>49</v>
      </c>
      <c r="EI57" s="36" t="s">
        <v>49</v>
      </c>
      <c r="EJ57" s="67"/>
    </row>
    <row r="58" spans="1:140" ht="41.4" x14ac:dyDescent="0.3">
      <c r="B58" s="11" t="s">
        <v>475</v>
      </c>
      <c r="C58" s="869"/>
      <c r="D58" s="865"/>
      <c r="E58" s="877"/>
      <c r="F58" s="869"/>
      <c r="G58" s="865"/>
      <c r="H58" s="873"/>
      <c r="I58" s="876"/>
      <c r="J58" s="865"/>
      <c r="K58" s="873"/>
      <c r="L58" s="869"/>
      <c r="M58" s="865"/>
      <c r="N58" s="873"/>
      <c r="O58" s="869"/>
      <c r="P58" s="865"/>
      <c r="Q58" s="865"/>
      <c r="R58" s="865"/>
      <c r="S58" s="865"/>
      <c r="T58" s="865"/>
      <c r="U58" s="865"/>
      <c r="V58" s="865"/>
      <c r="W58" s="865"/>
      <c r="X58" s="865"/>
      <c r="Y58" s="865"/>
      <c r="Z58" s="873"/>
      <c r="AA58" s="869"/>
      <c r="AB58" s="865"/>
      <c r="AC58" s="865"/>
      <c r="AD58" s="865"/>
      <c r="AE58" s="865"/>
      <c r="AF58" s="865"/>
      <c r="AG58" s="865"/>
      <c r="AH58" s="865"/>
      <c r="AI58" s="865"/>
      <c r="AJ58" s="865"/>
      <c r="AK58" s="865"/>
      <c r="AL58" s="873"/>
      <c r="AM58" s="869"/>
      <c r="AN58" s="865"/>
      <c r="AO58" s="865"/>
      <c r="AP58" s="865"/>
      <c r="AQ58" s="865"/>
      <c r="AR58" s="865"/>
      <c r="AS58" s="865"/>
      <c r="AT58" s="865"/>
      <c r="AU58" s="865"/>
      <c r="AV58" s="865"/>
      <c r="AW58" s="865"/>
      <c r="AX58" s="865"/>
      <c r="AY58" s="865"/>
      <c r="AZ58" s="865"/>
      <c r="BA58" s="865"/>
      <c r="BB58" s="865"/>
      <c r="BC58" s="865"/>
      <c r="BD58" s="865"/>
      <c r="BE58" s="865"/>
      <c r="BF58" s="873"/>
      <c r="BG58" s="40"/>
      <c r="BH58" s="40"/>
      <c r="BI58" s="40"/>
      <c r="BJ58" s="40"/>
      <c r="BK58" s="40"/>
      <c r="BL58" s="40"/>
      <c r="BM58" s="40"/>
      <c r="BN58" s="40"/>
      <c r="BO58" s="40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874"/>
      <c r="CH58" s="874"/>
      <c r="CI58" s="874"/>
      <c r="CJ58" s="874"/>
      <c r="CK58" s="874"/>
      <c r="CL58" s="874"/>
      <c r="CM58" s="874"/>
      <c r="CN58" s="865"/>
      <c r="CO58" s="865"/>
      <c r="CP58" s="865"/>
      <c r="CQ58" s="865"/>
      <c r="CR58" s="865"/>
      <c r="CS58" s="877"/>
      <c r="CT58" s="869"/>
      <c r="CU58" s="865"/>
      <c r="CV58" s="873"/>
      <c r="CW58" s="92" t="s">
        <v>513</v>
      </c>
      <c r="CX58" s="70" t="s">
        <v>513</v>
      </c>
      <c r="CY58" s="70" t="s">
        <v>514</v>
      </c>
      <c r="CZ58" s="63" t="s">
        <v>474</v>
      </c>
      <c r="DA58" s="63" t="s">
        <v>474</v>
      </c>
      <c r="DB58" s="66" t="s">
        <v>478</v>
      </c>
      <c r="DC58" s="36"/>
      <c r="DD58" s="36"/>
      <c r="DE58" s="33"/>
      <c r="DF58" s="10"/>
      <c r="DG58" s="36"/>
      <c r="DH58" s="73"/>
      <c r="DI58" s="31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36"/>
      <c r="DZ58" s="36"/>
      <c r="EA58" s="63"/>
      <c r="EB58" s="63"/>
      <c r="EC58" s="36"/>
      <c r="ED58" s="36"/>
      <c r="EE58" s="63"/>
      <c r="EF58" s="63"/>
      <c r="EG58" s="36" t="s">
        <v>49</v>
      </c>
      <c r="EH58" s="36" t="s">
        <v>49</v>
      </c>
      <c r="EI58" s="36" t="s">
        <v>49</v>
      </c>
      <c r="EJ58" s="67"/>
    </row>
    <row r="59" spans="1:140" ht="27.6" x14ac:dyDescent="0.3">
      <c r="B59" s="11" t="s">
        <v>476</v>
      </c>
      <c r="C59" s="869"/>
      <c r="D59" s="865"/>
      <c r="E59" s="877"/>
      <c r="F59" s="869"/>
      <c r="G59" s="865"/>
      <c r="H59" s="873"/>
      <c r="I59" s="876"/>
      <c r="J59" s="865"/>
      <c r="K59" s="873"/>
      <c r="L59" s="869"/>
      <c r="M59" s="865"/>
      <c r="N59" s="873"/>
      <c r="O59" s="869"/>
      <c r="P59" s="865"/>
      <c r="Q59" s="865"/>
      <c r="R59" s="865"/>
      <c r="S59" s="865"/>
      <c r="T59" s="865"/>
      <c r="U59" s="865"/>
      <c r="V59" s="865"/>
      <c r="W59" s="865"/>
      <c r="X59" s="865"/>
      <c r="Y59" s="865"/>
      <c r="Z59" s="873"/>
      <c r="AA59" s="869"/>
      <c r="AB59" s="865"/>
      <c r="AC59" s="865"/>
      <c r="AD59" s="865"/>
      <c r="AE59" s="865"/>
      <c r="AF59" s="865"/>
      <c r="AG59" s="865"/>
      <c r="AH59" s="865"/>
      <c r="AI59" s="865"/>
      <c r="AJ59" s="865"/>
      <c r="AK59" s="865"/>
      <c r="AL59" s="873"/>
      <c r="AM59" s="869"/>
      <c r="AN59" s="865"/>
      <c r="AO59" s="865"/>
      <c r="AP59" s="865"/>
      <c r="AQ59" s="865"/>
      <c r="AR59" s="865"/>
      <c r="AS59" s="865"/>
      <c r="AT59" s="865"/>
      <c r="AU59" s="865"/>
      <c r="AV59" s="865"/>
      <c r="AW59" s="865"/>
      <c r="AX59" s="865"/>
      <c r="AY59" s="865"/>
      <c r="AZ59" s="865"/>
      <c r="BA59" s="865"/>
      <c r="BB59" s="865"/>
      <c r="BC59" s="865"/>
      <c r="BD59" s="865"/>
      <c r="BE59" s="865"/>
      <c r="BF59" s="873"/>
      <c r="BG59" s="40"/>
      <c r="BH59" s="40"/>
      <c r="BI59" s="40"/>
      <c r="BJ59" s="40"/>
      <c r="BK59" s="40"/>
      <c r="BL59" s="40"/>
      <c r="BM59" s="40"/>
      <c r="BN59" s="40"/>
      <c r="BO59" s="40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874"/>
      <c r="CH59" s="874"/>
      <c r="CI59" s="874"/>
      <c r="CJ59" s="874"/>
      <c r="CK59" s="874"/>
      <c r="CL59" s="874"/>
      <c r="CM59" s="874"/>
      <c r="CN59" s="865"/>
      <c r="CO59" s="865"/>
      <c r="CP59" s="865"/>
      <c r="CQ59" s="865"/>
      <c r="CR59" s="865"/>
      <c r="CS59" s="877"/>
      <c r="CT59" s="869"/>
      <c r="CU59" s="865"/>
      <c r="CV59" s="873"/>
      <c r="CW59" s="92" t="s">
        <v>45</v>
      </c>
      <c r="CX59" s="70" t="s">
        <v>45</v>
      </c>
      <c r="CY59" s="70" t="s">
        <v>45</v>
      </c>
      <c r="CZ59" s="63" t="s">
        <v>481</v>
      </c>
      <c r="DA59" s="63" t="s">
        <v>481</v>
      </c>
      <c r="DB59" s="66" t="s">
        <v>480</v>
      </c>
      <c r="DC59" s="36"/>
      <c r="DD59" s="36"/>
      <c r="DE59" s="33"/>
      <c r="DF59" s="10"/>
      <c r="DG59" s="36"/>
      <c r="DH59" s="73"/>
      <c r="DI59" s="31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36"/>
      <c r="DZ59" s="36"/>
      <c r="EA59" s="63"/>
      <c r="EB59" s="63"/>
      <c r="EC59" s="36"/>
      <c r="ED59" s="36"/>
      <c r="EE59" s="63"/>
      <c r="EF59" s="63"/>
      <c r="EG59" s="36" t="s">
        <v>49</v>
      </c>
      <c r="EH59" s="36" t="s">
        <v>49</v>
      </c>
      <c r="EI59" s="36" t="s">
        <v>49</v>
      </c>
      <c r="EJ59" s="67"/>
    </row>
    <row r="60" spans="1:140" ht="69" x14ac:dyDescent="0.3">
      <c r="B60" s="11" t="s">
        <v>301</v>
      </c>
      <c r="C60" s="869"/>
      <c r="D60" s="865"/>
      <c r="E60" s="877"/>
      <c r="F60" s="869"/>
      <c r="G60" s="865"/>
      <c r="H60" s="873"/>
      <c r="I60" s="876"/>
      <c r="J60" s="865"/>
      <c r="K60" s="873"/>
      <c r="L60" s="869"/>
      <c r="M60" s="865"/>
      <c r="N60" s="873"/>
      <c r="O60" s="869"/>
      <c r="P60" s="865"/>
      <c r="Q60" s="865"/>
      <c r="R60" s="865"/>
      <c r="S60" s="865"/>
      <c r="T60" s="865"/>
      <c r="U60" s="865"/>
      <c r="V60" s="865"/>
      <c r="W60" s="865"/>
      <c r="X60" s="865"/>
      <c r="Y60" s="865"/>
      <c r="Z60" s="873"/>
      <c r="AA60" s="869"/>
      <c r="AB60" s="865"/>
      <c r="AC60" s="865"/>
      <c r="AD60" s="865"/>
      <c r="AE60" s="865"/>
      <c r="AF60" s="865"/>
      <c r="AG60" s="865"/>
      <c r="AH60" s="865"/>
      <c r="AI60" s="865"/>
      <c r="AJ60" s="865"/>
      <c r="AK60" s="865"/>
      <c r="AL60" s="873"/>
      <c r="AM60" s="869"/>
      <c r="AN60" s="865"/>
      <c r="AO60" s="865"/>
      <c r="AP60" s="865"/>
      <c r="AQ60" s="865"/>
      <c r="AR60" s="865"/>
      <c r="AS60" s="865"/>
      <c r="AT60" s="865"/>
      <c r="AU60" s="865"/>
      <c r="AV60" s="865"/>
      <c r="AW60" s="865"/>
      <c r="AX60" s="865"/>
      <c r="AY60" s="865"/>
      <c r="AZ60" s="865"/>
      <c r="BA60" s="865"/>
      <c r="BB60" s="865"/>
      <c r="BC60" s="865"/>
      <c r="BD60" s="865"/>
      <c r="BE60" s="865"/>
      <c r="BF60" s="873"/>
      <c r="BG60" s="40"/>
      <c r="BH60" s="40"/>
      <c r="BI60" s="40"/>
      <c r="BJ60" s="40"/>
      <c r="BK60" s="40"/>
      <c r="BL60" s="40"/>
      <c r="BM60" s="40"/>
      <c r="BN60" s="40"/>
      <c r="BO60" s="40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874"/>
      <c r="CH60" s="874"/>
      <c r="CI60" s="874"/>
      <c r="CJ60" s="874"/>
      <c r="CK60" s="874"/>
      <c r="CL60" s="874"/>
      <c r="CM60" s="874"/>
      <c r="CN60" s="865"/>
      <c r="CO60" s="865"/>
      <c r="CP60" s="865"/>
      <c r="CQ60" s="865"/>
      <c r="CR60" s="865"/>
      <c r="CS60" s="877"/>
      <c r="CT60" s="869"/>
      <c r="CU60" s="865"/>
      <c r="CV60" s="873"/>
      <c r="CW60" s="92" t="s">
        <v>515</v>
      </c>
      <c r="CX60" s="70" t="s">
        <v>516</v>
      </c>
      <c r="CY60" s="70" t="s">
        <v>517</v>
      </c>
      <c r="CZ60" s="66" t="s">
        <v>483</v>
      </c>
      <c r="DA60" s="66" t="s">
        <v>482</v>
      </c>
      <c r="DB60" s="66" t="s">
        <v>486</v>
      </c>
      <c r="DC60" s="36"/>
      <c r="DD60" s="36"/>
      <c r="DE60" s="33"/>
      <c r="DF60" s="10"/>
      <c r="DG60" s="36"/>
      <c r="DH60" s="73"/>
      <c r="DI60" s="31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36"/>
      <c r="DZ60" s="36"/>
      <c r="EA60" s="63"/>
      <c r="EB60" s="63"/>
      <c r="EC60" s="36"/>
      <c r="ED60" s="36"/>
      <c r="EE60" s="63"/>
      <c r="EF60" s="63"/>
      <c r="EG60" s="36" t="s">
        <v>333</v>
      </c>
      <c r="EH60" s="36" t="s">
        <v>333</v>
      </c>
      <c r="EI60" s="36" t="s">
        <v>333</v>
      </c>
      <c r="EJ60" s="67"/>
    </row>
    <row r="61" spans="1:140" ht="55.2" x14ac:dyDescent="0.3">
      <c r="B61" s="11" t="s">
        <v>302</v>
      </c>
      <c r="C61" s="869"/>
      <c r="D61" s="865"/>
      <c r="E61" s="877"/>
      <c r="F61" s="869"/>
      <c r="G61" s="865"/>
      <c r="H61" s="873"/>
      <c r="I61" s="876"/>
      <c r="J61" s="865"/>
      <c r="K61" s="873"/>
      <c r="L61" s="869"/>
      <c r="M61" s="865"/>
      <c r="N61" s="873"/>
      <c r="O61" s="869"/>
      <c r="P61" s="865"/>
      <c r="Q61" s="865"/>
      <c r="R61" s="865"/>
      <c r="S61" s="865"/>
      <c r="T61" s="865"/>
      <c r="U61" s="865"/>
      <c r="V61" s="865"/>
      <c r="W61" s="865"/>
      <c r="X61" s="865"/>
      <c r="Y61" s="865"/>
      <c r="Z61" s="873"/>
      <c r="AA61" s="869"/>
      <c r="AB61" s="865"/>
      <c r="AC61" s="865"/>
      <c r="AD61" s="865"/>
      <c r="AE61" s="865"/>
      <c r="AF61" s="865"/>
      <c r="AG61" s="865"/>
      <c r="AH61" s="865"/>
      <c r="AI61" s="865"/>
      <c r="AJ61" s="865"/>
      <c r="AK61" s="865"/>
      <c r="AL61" s="873"/>
      <c r="AM61" s="869"/>
      <c r="AN61" s="865"/>
      <c r="AO61" s="865"/>
      <c r="AP61" s="865"/>
      <c r="AQ61" s="865"/>
      <c r="AR61" s="865"/>
      <c r="AS61" s="865"/>
      <c r="AT61" s="865"/>
      <c r="AU61" s="865"/>
      <c r="AV61" s="865"/>
      <c r="AW61" s="865"/>
      <c r="AX61" s="865"/>
      <c r="AY61" s="865"/>
      <c r="AZ61" s="865"/>
      <c r="BA61" s="865"/>
      <c r="BB61" s="865"/>
      <c r="BC61" s="865"/>
      <c r="BD61" s="865"/>
      <c r="BE61" s="865"/>
      <c r="BF61" s="873"/>
      <c r="BG61" s="40"/>
      <c r="BH61" s="40"/>
      <c r="BI61" s="40"/>
      <c r="BJ61" s="40"/>
      <c r="BK61" s="40"/>
      <c r="BL61" s="40"/>
      <c r="BM61" s="40"/>
      <c r="BN61" s="40"/>
      <c r="BO61" s="40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874"/>
      <c r="CH61" s="874"/>
      <c r="CI61" s="874"/>
      <c r="CJ61" s="874"/>
      <c r="CK61" s="874"/>
      <c r="CL61" s="874"/>
      <c r="CM61" s="874"/>
      <c r="CN61" s="865"/>
      <c r="CO61" s="865"/>
      <c r="CP61" s="865"/>
      <c r="CQ61" s="865"/>
      <c r="CR61" s="865"/>
      <c r="CS61" s="877"/>
      <c r="CT61" s="869"/>
      <c r="CU61" s="865"/>
      <c r="CV61" s="873"/>
      <c r="CW61" s="92" t="s">
        <v>49</v>
      </c>
      <c r="CX61" s="70" t="s">
        <v>49</v>
      </c>
      <c r="CY61" s="70" t="s">
        <v>518</v>
      </c>
      <c r="CZ61" s="66" t="s">
        <v>484</v>
      </c>
      <c r="DA61" s="66" t="s">
        <v>484</v>
      </c>
      <c r="DB61" s="66" t="s">
        <v>485</v>
      </c>
      <c r="DC61" s="36"/>
      <c r="DD61" s="36"/>
      <c r="DE61" s="33"/>
      <c r="DF61" s="10"/>
      <c r="DG61" s="36"/>
      <c r="DH61" s="73"/>
      <c r="DI61" s="31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36"/>
      <c r="DZ61" s="36"/>
      <c r="EA61" s="63"/>
      <c r="EB61" s="63"/>
      <c r="EC61" s="36"/>
      <c r="ED61" s="36"/>
      <c r="EE61" s="63"/>
      <c r="EF61" s="63"/>
      <c r="EG61" s="36" t="s">
        <v>333</v>
      </c>
      <c r="EH61" s="36" t="s">
        <v>333</v>
      </c>
      <c r="EI61" s="36" t="s">
        <v>333</v>
      </c>
      <c r="EJ61" s="67"/>
    </row>
    <row r="62" spans="1:140" x14ac:dyDescent="0.3">
      <c r="A62" t="s">
        <v>63</v>
      </c>
      <c r="B62" s="11"/>
      <c r="C62" s="27"/>
      <c r="D62" s="35"/>
      <c r="E62" s="75"/>
      <c r="F62" s="27"/>
      <c r="G62" s="35"/>
      <c r="H62" s="43"/>
      <c r="J62" s="35"/>
      <c r="K62" s="43"/>
      <c r="L62" s="27"/>
      <c r="M62" s="35"/>
      <c r="N62" s="43"/>
      <c r="O62" s="27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43"/>
      <c r="AA62" s="1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3"/>
      <c r="CT62" s="10"/>
      <c r="CU62" s="36"/>
      <c r="CV62" s="41"/>
      <c r="CW62" s="32"/>
      <c r="CX62" s="36"/>
      <c r="CY62" s="36"/>
      <c r="CZ62" s="36"/>
      <c r="DA62" s="36"/>
      <c r="DB62" s="36"/>
      <c r="DC62" s="36"/>
      <c r="DD62" s="36"/>
      <c r="DE62" s="33"/>
      <c r="DF62" s="10"/>
      <c r="DG62" s="36"/>
      <c r="DH62" s="74"/>
      <c r="DI62" s="32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71" t="s">
        <v>401</v>
      </c>
      <c r="EH62" s="36"/>
      <c r="EI62" s="36"/>
      <c r="EJ62" s="41"/>
    </row>
    <row r="63" spans="1:140" s="3" customFormat="1" ht="27.6" x14ac:dyDescent="0.3">
      <c r="B63" s="23" t="s">
        <v>64</v>
      </c>
      <c r="C63" s="887" t="s">
        <v>423</v>
      </c>
      <c r="D63" s="874" t="s">
        <v>423</v>
      </c>
      <c r="E63" s="888" t="s">
        <v>423</v>
      </c>
      <c r="F63" s="887" t="s">
        <v>423</v>
      </c>
      <c r="G63" s="874" t="s">
        <v>423</v>
      </c>
      <c r="H63" s="918" t="s">
        <v>423</v>
      </c>
      <c r="I63" s="919" t="s">
        <v>423</v>
      </c>
      <c r="J63" s="874" t="s">
        <v>423</v>
      </c>
      <c r="K63" s="918" t="s">
        <v>423</v>
      </c>
      <c r="L63" s="887" t="s">
        <v>423</v>
      </c>
      <c r="M63" s="874" t="s">
        <v>423</v>
      </c>
      <c r="N63" s="918" t="s">
        <v>423</v>
      </c>
      <c r="O63" s="887" t="s">
        <v>424</v>
      </c>
      <c r="P63" s="874"/>
      <c r="Q63" s="874"/>
      <c r="R63" s="874"/>
      <c r="S63" s="865" t="s">
        <v>424</v>
      </c>
      <c r="T63" s="865"/>
      <c r="U63" s="865"/>
      <c r="V63" s="865"/>
      <c r="W63" s="865" t="s">
        <v>424</v>
      </c>
      <c r="X63" s="865"/>
      <c r="Y63" s="865"/>
      <c r="Z63" s="873"/>
      <c r="AA63" s="876" t="s">
        <v>424</v>
      </c>
      <c r="AB63" s="865"/>
      <c r="AC63" s="865"/>
      <c r="AD63" s="865"/>
      <c r="AE63" s="865" t="s">
        <v>424</v>
      </c>
      <c r="AF63" s="865"/>
      <c r="AG63" s="865"/>
      <c r="AH63" s="865"/>
      <c r="AI63" s="865" t="s">
        <v>424</v>
      </c>
      <c r="AJ63" s="865"/>
      <c r="AK63" s="865"/>
      <c r="AL63" s="865"/>
      <c r="AM63" s="865" t="s">
        <v>424</v>
      </c>
      <c r="AN63" s="865"/>
      <c r="AO63" s="865"/>
      <c r="AP63" s="865"/>
      <c r="AQ63" s="865" t="s">
        <v>424</v>
      </c>
      <c r="AR63" s="865"/>
      <c r="AS63" s="865"/>
      <c r="AT63" s="865"/>
      <c r="AU63" s="874"/>
      <c r="AV63" s="874"/>
      <c r="AW63" s="874"/>
      <c r="AX63" s="874"/>
      <c r="AY63" s="874"/>
      <c r="AZ63" s="874"/>
      <c r="BA63" s="874"/>
      <c r="BB63" s="874"/>
      <c r="BC63" s="874"/>
      <c r="BD63" s="874"/>
      <c r="BE63" s="874"/>
      <c r="BF63" s="874"/>
      <c r="BG63" s="62"/>
      <c r="BH63" s="62"/>
      <c r="BI63" s="62"/>
      <c r="BJ63" s="62"/>
      <c r="BK63" s="62"/>
      <c r="BL63" s="62"/>
      <c r="BM63" s="62"/>
      <c r="BN63" s="62"/>
      <c r="BO63" s="62"/>
      <c r="BP63" s="865" t="s">
        <v>424</v>
      </c>
      <c r="BQ63" s="865" t="s">
        <v>424</v>
      </c>
      <c r="BR63" s="865" t="s">
        <v>424</v>
      </c>
      <c r="BS63" s="865" t="s">
        <v>424</v>
      </c>
      <c r="BT63" s="865"/>
      <c r="BU63" s="865"/>
      <c r="BV63" s="865"/>
      <c r="BW63" s="865"/>
      <c r="BX63" s="865"/>
      <c r="BY63" s="865"/>
      <c r="BZ63" s="865" t="s">
        <v>424</v>
      </c>
      <c r="CA63" s="865"/>
      <c r="CB63" s="865"/>
      <c r="CC63" s="865"/>
      <c r="CD63" s="865"/>
      <c r="CE63" s="865"/>
      <c r="CF63" s="865"/>
      <c r="CG63" s="865" t="s">
        <v>424</v>
      </c>
      <c r="CH63" s="865"/>
      <c r="CI63" s="865"/>
      <c r="CJ63" s="865"/>
      <c r="CK63" s="865"/>
      <c r="CL63" s="865"/>
      <c r="CM63" s="865"/>
      <c r="CN63" s="865" t="s">
        <v>424</v>
      </c>
      <c r="CO63" s="865" t="s">
        <v>424</v>
      </c>
      <c r="CP63" s="865" t="s">
        <v>424</v>
      </c>
      <c r="CQ63" s="865" t="s">
        <v>424</v>
      </c>
      <c r="CR63" s="865" t="s">
        <v>424</v>
      </c>
      <c r="CS63" s="877" t="s">
        <v>424</v>
      </c>
      <c r="CT63" s="869" t="s">
        <v>424</v>
      </c>
      <c r="CU63" s="865" t="s">
        <v>424</v>
      </c>
      <c r="CV63" s="873" t="s">
        <v>424</v>
      </c>
      <c r="CW63" s="876" t="s">
        <v>424</v>
      </c>
      <c r="CX63" s="865" t="s">
        <v>424</v>
      </c>
      <c r="CY63" s="865" t="s">
        <v>424</v>
      </c>
      <c r="CZ63" s="865" t="s">
        <v>424</v>
      </c>
      <c r="DA63" s="865" t="s">
        <v>424</v>
      </c>
      <c r="DB63" s="865" t="s">
        <v>424</v>
      </c>
      <c r="DC63" s="865" t="s">
        <v>424</v>
      </c>
      <c r="DD63" s="865" t="s">
        <v>424</v>
      </c>
      <c r="DE63" s="877" t="s">
        <v>424</v>
      </c>
      <c r="DF63" s="98" t="s">
        <v>530</v>
      </c>
      <c r="DG63" s="62" t="s">
        <v>530</v>
      </c>
      <c r="DH63" s="42" t="s">
        <v>184</v>
      </c>
      <c r="DI63" s="93" t="s">
        <v>197</v>
      </c>
      <c r="DJ63" s="62" t="s">
        <v>325</v>
      </c>
      <c r="DK63" s="62" t="s">
        <v>197</v>
      </c>
      <c r="DL63" s="62" t="s">
        <v>325</v>
      </c>
      <c r="DM63" s="891" t="s">
        <v>196</v>
      </c>
      <c r="DN63" s="891"/>
      <c r="DO63" s="889" t="s">
        <v>359</v>
      </c>
      <c r="DP63" s="889"/>
      <c r="DQ63" s="37" t="s">
        <v>215</v>
      </c>
      <c r="DR63" s="37" t="s">
        <v>326</v>
      </c>
      <c r="DS63" s="37" t="s">
        <v>215</v>
      </c>
      <c r="DT63" s="37" t="s">
        <v>409</v>
      </c>
      <c r="DU63" s="62" t="s">
        <v>177</v>
      </c>
      <c r="DV63" s="62"/>
      <c r="DW63" s="62" t="s">
        <v>347</v>
      </c>
      <c r="DX63" s="37"/>
      <c r="DY63" s="62" t="s">
        <v>241</v>
      </c>
      <c r="DZ63" s="62" t="s">
        <v>241</v>
      </c>
      <c r="EA63" s="891" t="s">
        <v>245</v>
      </c>
      <c r="EB63" s="891"/>
      <c r="EC63" s="62" t="s">
        <v>363</v>
      </c>
      <c r="ED63" s="62" t="s">
        <v>363</v>
      </c>
      <c r="EE63" s="891" t="s">
        <v>363</v>
      </c>
      <c r="EF63" s="891"/>
      <c r="EG63" s="62" t="s">
        <v>325</v>
      </c>
      <c r="EH63" s="62" t="s">
        <v>325</v>
      </c>
      <c r="EI63" s="891" t="s">
        <v>325</v>
      </c>
      <c r="EJ63" s="927"/>
    </row>
    <row r="64" spans="1:140" s="1" customFormat="1" ht="26.25" customHeight="1" x14ac:dyDescent="0.3">
      <c r="B64" s="11" t="s">
        <v>192</v>
      </c>
      <c r="C64" s="887"/>
      <c r="D64" s="874"/>
      <c r="E64" s="888"/>
      <c r="F64" s="887"/>
      <c r="G64" s="874"/>
      <c r="H64" s="918"/>
      <c r="I64" s="919"/>
      <c r="J64" s="874"/>
      <c r="K64" s="918"/>
      <c r="L64" s="887"/>
      <c r="M64" s="874"/>
      <c r="N64" s="918"/>
      <c r="O64" s="887"/>
      <c r="P64" s="874"/>
      <c r="Q64" s="874"/>
      <c r="R64" s="874"/>
      <c r="S64" s="865"/>
      <c r="T64" s="865"/>
      <c r="U64" s="865"/>
      <c r="V64" s="865"/>
      <c r="W64" s="865"/>
      <c r="X64" s="865"/>
      <c r="Y64" s="865"/>
      <c r="Z64" s="873"/>
      <c r="AA64" s="876"/>
      <c r="AB64" s="865"/>
      <c r="AC64" s="865"/>
      <c r="AD64" s="865"/>
      <c r="AE64" s="865"/>
      <c r="AF64" s="865"/>
      <c r="AG64" s="865"/>
      <c r="AH64" s="865"/>
      <c r="AI64" s="865"/>
      <c r="AJ64" s="865"/>
      <c r="AK64" s="865"/>
      <c r="AL64" s="865"/>
      <c r="AM64" s="865"/>
      <c r="AN64" s="865"/>
      <c r="AO64" s="865"/>
      <c r="AP64" s="865"/>
      <c r="AQ64" s="865"/>
      <c r="AR64" s="865"/>
      <c r="AS64" s="865"/>
      <c r="AT64" s="865"/>
      <c r="AU64" s="874"/>
      <c r="AV64" s="874"/>
      <c r="AW64" s="874"/>
      <c r="AX64" s="874"/>
      <c r="AY64" s="874"/>
      <c r="AZ64" s="874"/>
      <c r="BA64" s="874"/>
      <c r="BB64" s="874"/>
      <c r="BC64" s="874"/>
      <c r="BD64" s="874"/>
      <c r="BE64" s="874"/>
      <c r="BF64" s="874"/>
      <c r="BG64" s="36"/>
      <c r="BH64" s="36"/>
      <c r="BI64" s="36"/>
      <c r="BJ64" s="36"/>
      <c r="BK64" s="36"/>
      <c r="BL64" s="36"/>
      <c r="BM64" s="36"/>
      <c r="BN64" s="36"/>
      <c r="BO64" s="36"/>
      <c r="BP64" s="865"/>
      <c r="BQ64" s="865"/>
      <c r="BR64" s="865"/>
      <c r="BS64" s="865"/>
      <c r="BT64" s="865"/>
      <c r="BU64" s="865"/>
      <c r="BV64" s="865"/>
      <c r="BW64" s="865"/>
      <c r="BX64" s="865"/>
      <c r="BY64" s="865"/>
      <c r="BZ64" s="865"/>
      <c r="CA64" s="865"/>
      <c r="CB64" s="865"/>
      <c r="CC64" s="865"/>
      <c r="CD64" s="865"/>
      <c r="CE64" s="865"/>
      <c r="CF64" s="865"/>
      <c r="CG64" s="865"/>
      <c r="CH64" s="865"/>
      <c r="CI64" s="865"/>
      <c r="CJ64" s="865"/>
      <c r="CK64" s="865"/>
      <c r="CL64" s="865"/>
      <c r="CM64" s="865"/>
      <c r="CN64" s="865"/>
      <c r="CO64" s="865"/>
      <c r="CP64" s="865"/>
      <c r="CQ64" s="865"/>
      <c r="CR64" s="865"/>
      <c r="CS64" s="877"/>
      <c r="CT64" s="869"/>
      <c r="CU64" s="865"/>
      <c r="CV64" s="873"/>
      <c r="CW64" s="876"/>
      <c r="CX64" s="865"/>
      <c r="CY64" s="865"/>
      <c r="CZ64" s="865"/>
      <c r="DA64" s="865"/>
      <c r="DB64" s="865"/>
      <c r="DC64" s="865"/>
      <c r="DD64" s="865"/>
      <c r="DE64" s="877"/>
      <c r="DF64" s="10" t="s">
        <v>531</v>
      </c>
      <c r="DG64" s="36" t="s">
        <v>531</v>
      </c>
      <c r="DH64" s="74" t="s">
        <v>181</v>
      </c>
      <c r="DI64" s="91" t="s">
        <v>198</v>
      </c>
      <c r="DJ64" s="62" t="s">
        <v>326</v>
      </c>
      <c r="DK64" s="38" t="s">
        <v>198</v>
      </c>
      <c r="DL64" s="37" t="s">
        <v>326</v>
      </c>
      <c r="DM64" s="889" t="s">
        <v>198</v>
      </c>
      <c r="DN64" s="889"/>
      <c r="DO64" s="62" t="s">
        <v>326</v>
      </c>
      <c r="DP64" s="36"/>
      <c r="DQ64" s="36" t="s">
        <v>169</v>
      </c>
      <c r="DR64" s="36" t="s">
        <v>49</v>
      </c>
      <c r="DS64" s="36" t="s">
        <v>169</v>
      </c>
      <c r="DT64" s="36" t="s">
        <v>49</v>
      </c>
      <c r="DU64" s="62" t="s">
        <v>198</v>
      </c>
      <c r="DV64" s="36"/>
      <c r="DW64" s="62" t="s">
        <v>49</v>
      </c>
      <c r="DX64" s="36"/>
      <c r="DY64" s="36" t="s">
        <v>242</v>
      </c>
      <c r="DZ64" s="36" t="s">
        <v>242</v>
      </c>
      <c r="EA64" s="891" t="s">
        <v>181</v>
      </c>
      <c r="EB64" s="891"/>
      <c r="EC64" s="36" t="s">
        <v>239</v>
      </c>
      <c r="ED64" s="36" t="s">
        <v>239</v>
      </c>
      <c r="EE64" s="891" t="s">
        <v>239</v>
      </c>
      <c r="EF64" s="891"/>
      <c r="EG64" s="36" t="s">
        <v>181</v>
      </c>
      <c r="EH64" s="36" t="s">
        <v>181</v>
      </c>
      <c r="EI64" s="891" t="s">
        <v>181</v>
      </c>
      <c r="EJ64" s="927"/>
    </row>
    <row r="65" spans="2:140" s="1" customFormat="1" ht="15" customHeight="1" x14ac:dyDescent="0.3">
      <c r="B65" s="11" t="s">
        <v>193</v>
      </c>
      <c r="C65" s="887"/>
      <c r="D65" s="874"/>
      <c r="E65" s="888"/>
      <c r="F65" s="887"/>
      <c r="G65" s="874"/>
      <c r="H65" s="918"/>
      <c r="I65" s="919"/>
      <c r="J65" s="874"/>
      <c r="K65" s="918"/>
      <c r="L65" s="887"/>
      <c r="M65" s="874"/>
      <c r="N65" s="918"/>
      <c r="O65" s="887"/>
      <c r="P65" s="874"/>
      <c r="Q65" s="874"/>
      <c r="R65" s="874"/>
      <c r="S65" s="865"/>
      <c r="T65" s="865"/>
      <c r="U65" s="865"/>
      <c r="V65" s="865"/>
      <c r="W65" s="865"/>
      <c r="X65" s="865"/>
      <c r="Y65" s="865"/>
      <c r="Z65" s="873"/>
      <c r="AA65" s="876"/>
      <c r="AB65" s="865"/>
      <c r="AC65" s="865"/>
      <c r="AD65" s="865"/>
      <c r="AE65" s="865"/>
      <c r="AF65" s="865"/>
      <c r="AG65" s="865"/>
      <c r="AH65" s="865"/>
      <c r="AI65" s="865"/>
      <c r="AJ65" s="865"/>
      <c r="AK65" s="865"/>
      <c r="AL65" s="865"/>
      <c r="AM65" s="865"/>
      <c r="AN65" s="865"/>
      <c r="AO65" s="865"/>
      <c r="AP65" s="865"/>
      <c r="AQ65" s="865"/>
      <c r="AR65" s="865"/>
      <c r="AS65" s="865"/>
      <c r="AT65" s="865"/>
      <c r="AU65" s="874"/>
      <c r="AV65" s="874"/>
      <c r="AW65" s="874"/>
      <c r="AX65" s="874"/>
      <c r="AY65" s="874"/>
      <c r="AZ65" s="874"/>
      <c r="BA65" s="874"/>
      <c r="BB65" s="874"/>
      <c r="BC65" s="874"/>
      <c r="BD65" s="874"/>
      <c r="BE65" s="874"/>
      <c r="BF65" s="874"/>
      <c r="BG65" s="36"/>
      <c r="BH65" s="36"/>
      <c r="BI65" s="36"/>
      <c r="BJ65" s="36"/>
      <c r="BK65" s="36"/>
      <c r="BL65" s="36"/>
      <c r="BM65" s="36"/>
      <c r="BN65" s="36"/>
      <c r="BO65" s="36"/>
      <c r="BP65" s="865"/>
      <c r="BQ65" s="865"/>
      <c r="BR65" s="865"/>
      <c r="BS65" s="865"/>
      <c r="BT65" s="865"/>
      <c r="BU65" s="865"/>
      <c r="BV65" s="865"/>
      <c r="BW65" s="865"/>
      <c r="BX65" s="865"/>
      <c r="BY65" s="865"/>
      <c r="BZ65" s="865"/>
      <c r="CA65" s="865"/>
      <c r="CB65" s="865"/>
      <c r="CC65" s="865"/>
      <c r="CD65" s="865"/>
      <c r="CE65" s="865"/>
      <c r="CF65" s="865"/>
      <c r="CG65" s="865"/>
      <c r="CH65" s="865"/>
      <c r="CI65" s="865"/>
      <c r="CJ65" s="865"/>
      <c r="CK65" s="865"/>
      <c r="CL65" s="865"/>
      <c r="CM65" s="865"/>
      <c r="CN65" s="865"/>
      <c r="CO65" s="865"/>
      <c r="CP65" s="865"/>
      <c r="CQ65" s="865"/>
      <c r="CR65" s="865"/>
      <c r="CS65" s="877"/>
      <c r="CT65" s="869"/>
      <c r="CU65" s="865"/>
      <c r="CV65" s="873"/>
      <c r="CW65" s="876"/>
      <c r="CX65" s="865"/>
      <c r="CY65" s="865"/>
      <c r="CZ65" s="865"/>
      <c r="DA65" s="865"/>
      <c r="DB65" s="865"/>
      <c r="DC65" s="865"/>
      <c r="DD65" s="865"/>
      <c r="DE65" s="877"/>
      <c r="DF65" s="10" t="s">
        <v>170</v>
      </c>
      <c r="DG65" s="36" t="s">
        <v>170</v>
      </c>
      <c r="DH65" s="74" t="s">
        <v>182</v>
      </c>
      <c r="DI65" s="32" t="s">
        <v>170</v>
      </c>
      <c r="DJ65" s="36" t="s">
        <v>170</v>
      </c>
      <c r="DK65" s="36" t="s">
        <v>170</v>
      </c>
      <c r="DL65" s="36" t="s">
        <v>170</v>
      </c>
      <c r="DM65" s="36" t="s">
        <v>170</v>
      </c>
      <c r="DN65" s="36"/>
      <c r="DO65" s="36" t="s">
        <v>170</v>
      </c>
      <c r="DP65" s="36"/>
      <c r="DQ65" s="36" t="s">
        <v>178</v>
      </c>
      <c r="DR65" s="36" t="s">
        <v>170</v>
      </c>
      <c r="DS65" s="36" t="s">
        <v>178</v>
      </c>
      <c r="DT65" s="36" t="s">
        <v>178</v>
      </c>
      <c r="DU65" s="36" t="s">
        <v>178</v>
      </c>
      <c r="DV65" s="36"/>
      <c r="DW65" s="36" t="s">
        <v>178</v>
      </c>
      <c r="DX65" s="36"/>
      <c r="DY65" s="36" t="s">
        <v>45</v>
      </c>
      <c r="DZ65" s="36" t="s">
        <v>45</v>
      </c>
      <c r="EA65" s="885" t="s">
        <v>45</v>
      </c>
      <c r="EB65" s="885"/>
      <c r="EC65" s="36" t="s">
        <v>364</v>
      </c>
      <c r="ED65" s="36" t="s">
        <v>364</v>
      </c>
      <c r="EE65" s="885" t="s">
        <v>364</v>
      </c>
      <c r="EF65" s="885"/>
      <c r="EG65" s="36" t="s">
        <v>170</v>
      </c>
      <c r="EH65" s="36" t="s">
        <v>170</v>
      </c>
      <c r="EI65" s="885" t="s">
        <v>170</v>
      </c>
      <c r="EJ65" s="886"/>
    </row>
    <row r="66" spans="2:140" s="1" customFormat="1" ht="38.25" customHeight="1" x14ac:dyDescent="0.3">
      <c r="B66" s="11" t="s">
        <v>72</v>
      </c>
      <c r="C66" s="887"/>
      <c r="D66" s="874"/>
      <c r="E66" s="888"/>
      <c r="F66" s="887"/>
      <c r="G66" s="874"/>
      <c r="H66" s="918"/>
      <c r="I66" s="919"/>
      <c r="J66" s="874"/>
      <c r="K66" s="918"/>
      <c r="L66" s="887"/>
      <c r="M66" s="874"/>
      <c r="N66" s="918"/>
      <c r="O66" s="887"/>
      <c r="P66" s="874"/>
      <c r="Q66" s="874"/>
      <c r="R66" s="874"/>
      <c r="S66" s="865"/>
      <c r="T66" s="865"/>
      <c r="U66" s="865"/>
      <c r="V66" s="865"/>
      <c r="W66" s="865"/>
      <c r="X66" s="865"/>
      <c r="Y66" s="865"/>
      <c r="Z66" s="873"/>
      <c r="AA66" s="876"/>
      <c r="AB66" s="865"/>
      <c r="AC66" s="865"/>
      <c r="AD66" s="865"/>
      <c r="AE66" s="865"/>
      <c r="AF66" s="865"/>
      <c r="AG66" s="865"/>
      <c r="AH66" s="865"/>
      <c r="AI66" s="865"/>
      <c r="AJ66" s="865"/>
      <c r="AK66" s="865"/>
      <c r="AL66" s="865"/>
      <c r="AM66" s="865"/>
      <c r="AN66" s="865"/>
      <c r="AO66" s="865"/>
      <c r="AP66" s="865"/>
      <c r="AQ66" s="865"/>
      <c r="AR66" s="865"/>
      <c r="AS66" s="865"/>
      <c r="AT66" s="865"/>
      <c r="AU66" s="874"/>
      <c r="AV66" s="874"/>
      <c r="AW66" s="874"/>
      <c r="AX66" s="874"/>
      <c r="AY66" s="874"/>
      <c r="AZ66" s="874"/>
      <c r="BA66" s="874"/>
      <c r="BB66" s="874"/>
      <c r="BC66" s="874"/>
      <c r="BD66" s="874"/>
      <c r="BE66" s="874"/>
      <c r="BF66" s="874"/>
      <c r="BG66" s="36"/>
      <c r="BH66" s="36"/>
      <c r="BI66" s="36"/>
      <c r="BJ66" s="36"/>
      <c r="BK66" s="36"/>
      <c r="BL66" s="36"/>
      <c r="BM66" s="36"/>
      <c r="BN66" s="36"/>
      <c r="BO66" s="36"/>
      <c r="BP66" s="865"/>
      <c r="BQ66" s="865"/>
      <c r="BR66" s="865"/>
      <c r="BS66" s="865"/>
      <c r="BT66" s="865"/>
      <c r="BU66" s="865"/>
      <c r="BV66" s="865"/>
      <c r="BW66" s="865"/>
      <c r="BX66" s="865"/>
      <c r="BY66" s="865"/>
      <c r="BZ66" s="865"/>
      <c r="CA66" s="865"/>
      <c r="CB66" s="865"/>
      <c r="CC66" s="865"/>
      <c r="CD66" s="865"/>
      <c r="CE66" s="865"/>
      <c r="CF66" s="865"/>
      <c r="CG66" s="865"/>
      <c r="CH66" s="865"/>
      <c r="CI66" s="865"/>
      <c r="CJ66" s="865"/>
      <c r="CK66" s="865"/>
      <c r="CL66" s="865"/>
      <c r="CM66" s="865"/>
      <c r="CN66" s="865"/>
      <c r="CO66" s="865"/>
      <c r="CP66" s="865"/>
      <c r="CQ66" s="865"/>
      <c r="CR66" s="865"/>
      <c r="CS66" s="877"/>
      <c r="CT66" s="869"/>
      <c r="CU66" s="865"/>
      <c r="CV66" s="873"/>
      <c r="CW66" s="876"/>
      <c r="CX66" s="865"/>
      <c r="CY66" s="865"/>
      <c r="CZ66" s="865"/>
      <c r="DA66" s="865"/>
      <c r="DB66" s="865"/>
      <c r="DC66" s="865"/>
      <c r="DD66" s="865"/>
      <c r="DE66" s="877"/>
      <c r="DF66" s="10" t="s">
        <v>532</v>
      </c>
      <c r="DG66" s="36" t="s">
        <v>532</v>
      </c>
      <c r="DH66" s="74" t="s">
        <v>194</v>
      </c>
      <c r="DI66" s="32" t="s">
        <v>335</v>
      </c>
      <c r="DJ66" s="36" t="s">
        <v>334</v>
      </c>
      <c r="DK66" s="38" t="s">
        <v>493</v>
      </c>
      <c r="DL66" s="36" t="s">
        <v>334</v>
      </c>
      <c r="DM66" s="38" t="s">
        <v>194</v>
      </c>
      <c r="DN66" s="37" t="s">
        <v>195</v>
      </c>
      <c r="DO66" s="38" t="s">
        <v>332</v>
      </c>
      <c r="DP66" s="38" t="s">
        <v>195</v>
      </c>
      <c r="DQ66" s="36" t="s">
        <v>410</v>
      </c>
      <c r="DR66" s="36" t="s">
        <v>411</v>
      </c>
      <c r="DS66" s="36" t="s">
        <v>410</v>
      </c>
      <c r="DT66" s="36" t="s">
        <v>411</v>
      </c>
      <c r="DU66" s="38" t="s">
        <v>194</v>
      </c>
      <c r="DV66" s="37" t="s">
        <v>195</v>
      </c>
      <c r="DW66" s="38" t="s">
        <v>332</v>
      </c>
      <c r="DX66" s="38" t="s">
        <v>195</v>
      </c>
      <c r="DY66" s="36" t="s">
        <v>45</v>
      </c>
      <c r="DZ66" s="36" t="s">
        <v>45</v>
      </c>
      <c r="EA66" s="885" t="s">
        <v>45</v>
      </c>
      <c r="EB66" s="885"/>
      <c r="EC66" s="36" t="s">
        <v>365</v>
      </c>
      <c r="ED66" s="36" t="s">
        <v>366</v>
      </c>
      <c r="EE66" s="892" t="s">
        <v>373</v>
      </c>
      <c r="EF66" s="892"/>
      <c r="EG66" s="36" t="s">
        <v>397</v>
      </c>
      <c r="EH66" s="36" t="s">
        <v>397</v>
      </c>
      <c r="EI66" s="892" t="s">
        <v>397</v>
      </c>
      <c r="EJ66" s="928"/>
    </row>
    <row r="67" spans="2:140" s="1" customFormat="1" ht="41.4" x14ac:dyDescent="0.3">
      <c r="B67" s="11" t="s">
        <v>73</v>
      </c>
      <c r="C67" s="887"/>
      <c r="D67" s="874"/>
      <c r="E67" s="888"/>
      <c r="F67" s="887"/>
      <c r="G67" s="874"/>
      <c r="H67" s="918"/>
      <c r="I67" s="919"/>
      <c r="J67" s="874"/>
      <c r="K67" s="918"/>
      <c r="L67" s="887"/>
      <c r="M67" s="874"/>
      <c r="N67" s="918"/>
      <c r="O67" s="887"/>
      <c r="P67" s="874"/>
      <c r="Q67" s="874"/>
      <c r="R67" s="874"/>
      <c r="S67" s="865"/>
      <c r="T67" s="865"/>
      <c r="U67" s="865"/>
      <c r="V67" s="865"/>
      <c r="W67" s="865"/>
      <c r="X67" s="865"/>
      <c r="Y67" s="865"/>
      <c r="Z67" s="873"/>
      <c r="AA67" s="876"/>
      <c r="AB67" s="865"/>
      <c r="AC67" s="865"/>
      <c r="AD67" s="865"/>
      <c r="AE67" s="865"/>
      <c r="AF67" s="865"/>
      <c r="AG67" s="865"/>
      <c r="AH67" s="865"/>
      <c r="AI67" s="865"/>
      <c r="AJ67" s="865"/>
      <c r="AK67" s="865"/>
      <c r="AL67" s="865"/>
      <c r="AM67" s="865"/>
      <c r="AN67" s="865"/>
      <c r="AO67" s="865"/>
      <c r="AP67" s="865"/>
      <c r="AQ67" s="865"/>
      <c r="AR67" s="865"/>
      <c r="AS67" s="865"/>
      <c r="AT67" s="865"/>
      <c r="AU67" s="874"/>
      <c r="AV67" s="874"/>
      <c r="AW67" s="874"/>
      <c r="AX67" s="874"/>
      <c r="AY67" s="874"/>
      <c r="AZ67" s="874"/>
      <c r="BA67" s="874"/>
      <c r="BB67" s="874"/>
      <c r="BC67" s="874"/>
      <c r="BD67" s="874"/>
      <c r="BE67" s="874"/>
      <c r="BF67" s="874"/>
      <c r="BG67" s="36"/>
      <c r="BH67" s="36"/>
      <c r="BI67" s="36"/>
      <c r="BJ67" s="36"/>
      <c r="BK67" s="36"/>
      <c r="BL67" s="36"/>
      <c r="BM67" s="36"/>
      <c r="BN67" s="36"/>
      <c r="BO67" s="36"/>
      <c r="BP67" s="865"/>
      <c r="BQ67" s="865"/>
      <c r="BR67" s="865"/>
      <c r="BS67" s="865"/>
      <c r="BT67" s="865"/>
      <c r="BU67" s="865"/>
      <c r="BV67" s="865"/>
      <c r="BW67" s="865"/>
      <c r="BX67" s="865"/>
      <c r="BY67" s="865"/>
      <c r="BZ67" s="865"/>
      <c r="CA67" s="865"/>
      <c r="CB67" s="865"/>
      <c r="CC67" s="865"/>
      <c r="CD67" s="865"/>
      <c r="CE67" s="865"/>
      <c r="CF67" s="865"/>
      <c r="CG67" s="865"/>
      <c r="CH67" s="865"/>
      <c r="CI67" s="865"/>
      <c r="CJ67" s="865"/>
      <c r="CK67" s="865"/>
      <c r="CL67" s="865"/>
      <c r="CM67" s="865"/>
      <c r="CN67" s="865"/>
      <c r="CO67" s="865"/>
      <c r="CP67" s="865"/>
      <c r="CQ67" s="865"/>
      <c r="CR67" s="865"/>
      <c r="CS67" s="877"/>
      <c r="CT67" s="869"/>
      <c r="CU67" s="865"/>
      <c r="CV67" s="873"/>
      <c r="CW67" s="876"/>
      <c r="CX67" s="865"/>
      <c r="CY67" s="865"/>
      <c r="CZ67" s="865"/>
      <c r="DA67" s="865"/>
      <c r="DB67" s="865"/>
      <c r="DC67" s="865"/>
      <c r="DD67" s="865"/>
      <c r="DE67" s="877"/>
      <c r="DF67" s="99" t="s">
        <v>533</v>
      </c>
      <c r="DG67" s="64" t="s">
        <v>533</v>
      </c>
      <c r="DH67" s="74" t="s">
        <v>194</v>
      </c>
      <c r="DI67" s="94">
        <v>0.85</v>
      </c>
      <c r="DJ67" s="36" t="s">
        <v>333</v>
      </c>
      <c r="DK67" s="38" t="s">
        <v>494</v>
      </c>
      <c r="DL67" s="36" t="s">
        <v>333</v>
      </c>
      <c r="DM67" s="38" t="s">
        <v>194</v>
      </c>
      <c r="DN67" s="37" t="s">
        <v>195</v>
      </c>
      <c r="DO67" s="38" t="s">
        <v>49</v>
      </c>
      <c r="DP67" s="37" t="s">
        <v>49</v>
      </c>
      <c r="DQ67" s="64">
        <v>0.85</v>
      </c>
      <c r="DR67" s="64">
        <v>0.8</v>
      </c>
      <c r="DS67" s="64">
        <v>0.85</v>
      </c>
      <c r="DT67" s="64">
        <v>0.8</v>
      </c>
      <c r="DU67" s="38" t="s">
        <v>194</v>
      </c>
      <c r="DV67" s="37" t="s">
        <v>195</v>
      </c>
      <c r="DW67" s="38" t="s">
        <v>333</v>
      </c>
      <c r="DX67" s="37" t="s">
        <v>195</v>
      </c>
      <c r="DY67" s="64">
        <v>0.84</v>
      </c>
      <c r="DZ67" s="64">
        <v>0.84</v>
      </c>
      <c r="EA67" s="38" t="s">
        <v>194</v>
      </c>
      <c r="EB67" s="37" t="s">
        <v>195</v>
      </c>
      <c r="EC67" s="64">
        <v>0.9</v>
      </c>
      <c r="ED67" s="64">
        <v>0.9</v>
      </c>
      <c r="EE67" s="38" t="s">
        <v>194</v>
      </c>
      <c r="EF67" s="37" t="s">
        <v>195</v>
      </c>
      <c r="EG67" s="64">
        <v>0.8</v>
      </c>
      <c r="EH67" s="64">
        <v>0.8</v>
      </c>
      <c r="EI67" s="65">
        <v>0.8</v>
      </c>
      <c r="EJ67" s="42" t="s">
        <v>329</v>
      </c>
    </row>
    <row r="68" spans="2:140" s="1" customFormat="1" ht="27.6" x14ac:dyDescent="0.3">
      <c r="B68" s="11" t="s">
        <v>323</v>
      </c>
      <c r="C68" s="887"/>
      <c r="D68" s="874"/>
      <c r="E68" s="888"/>
      <c r="F68" s="887"/>
      <c r="G68" s="874"/>
      <c r="H68" s="918"/>
      <c r="I68" s="919"/>
      <c r="J68" s="874"/>
      <c r="K68" s="918"/>
      <c r="L68" s="887"/>
      <c r="M68" s="874"/>
      <c r="N68" s="918"/>
      <c r="O68" s="887"/>
      <c r="P68" s="874"/>
      <c r="Q68" s="874"/>
      <c r="R68" s="874"/>
      <c r="S68" s="865"/>
      <c r="T68" s="865"/>
      <c r="U68" s="865"/>
      <c r="V68" s="865"/>
      <c r="W68" s="865"/>
      <c r="X68" s="865"/>
      <c r="Y68" s="865"/>
      <c r="Z68" s="873"/>
      <c r="AA68" s="876"/>
      <c r="AB68" s="865"/>
      <c r="AC68" s="865"/>
      <c r="AD68" s="865"/>
      <c r="AE68" s="865"/>
      <c r="AF68" s="865"/>
      <c r="AG68" s="865"/>
      <c r="AH68" s="865"/>
      <c r="AI68" s="865"/>
      <c r="AJ68" s="865"/>
      <c r="AK68" s="865"/>
      <c r="AL68" s="865"/>
      <c r="AM68" s="865"/>
      <c r="AN68" s="865"/>
      <c r="AO68" s="865"/>
      <c r="AP68" s="865"/>
      <c r="AQ68" s="865"/>
      <c r="AR68" s="865"/>
      <c r="AS68" s="865"/>
      <c r="AT68" s="865"/>
      <c r="AU68" s="874"/>
      <c r="AV68" s="874"/>
      <c r="AW68" s="874"/>
      <c r="AX68" s="874"/>
      <c r="AY68" s="874"/>
      <c r="AZ68" s="874"/>
      <c r="BA68" s="874"/>
      <c r="BB68" s="874"/>
      <c r="BC68" s="874"/>
      <c r="BD68" s="874"/>
      <c r="BE68" s="874"/>
      <c r="BF68" s="874"/>
      <c r="BG68" s="36"/>
      <c r="BH68" s="36"/>
      <c r="BI68" s="36"/>
      <c r="BJ68" s="36"/>
      <c r="BK68" s="36"/>
      <c r="BL68" s="36"/>
      <c r="BM68" s="36"/>
      <c r="BN68" s="36"/>
      <c r="BO68" s="36"/>
      <c r="BP68" s="865"/>
      <c r="BQ68" s="865"/>
      <c r="BR68" s="865"/>
      <c r="BS68" s="865"/>
      <c r="BT68" s="865"/>
      <c r="BU68" s="865"/>
      <c r="BV68" s="865"/>
      <c r="BW68" s="865"/>
      <c r="BX68" s="865"/>
      <c r="BY68" s="865"/>
      <c r="BZ68" s="865"/>
      <c r="CA68" s="865"/>
      <c r="CB68" s="865"/>
      <c r="CC68" s="865"/>
      <c r="CD68" s="865"/>
      <c r="CE68" s="865"/>
      <c r="CF68" s="865"/>
      <c r="CG68" s="865"/>
      <c r="CH68" s="865"/>
      <c r="CI68" s="865"/>
      <c r="CJ68" s="865"/>
      <c r="CK68" s="865"/>
      <c r="CL68" s="865"/>
      <c r="CM68" s="865"/>
      <c r="CN68" s="865"/>
      <c r="CO68" s="865"/>
      <c r="CP68" s="865"/>
      <c r="CQ68" s="865"/>
      <c r="CR68" s="865"/>
      <c r="CS68" s="877"/>
      <c r="CT68" s="869"/>
      <c r="CU68" s="865"/>
      <c r="CV68" s="873"/>
      <c r="CW68" s="876"/>
      <c r="CX68" s="865"/>
      <c r="CY68" s="865"/>
      <c r="CZ68" s="865"/>
      <c r="DA68" s="865"/>
      <c r="DB68" s="865"/>
      <c r="DC68" s="865"/>
      <c r="DD68" s="865"/>
      <c r="DE68" s="877"/>
      <c r="DF68" s="24" t="s">
        <v>183</v>
      </c>
      <c r="DG68" s="37" t="s">
        <v>183</v>
      </c>
      <c r="DH68" s="42" t="s">
        <v>183</v>
      </c>
      <c r="DI68" s="32" t="s">
        <v>333</v>
      </c>
      <c r="DJ68" s="37" t="s">
        <v>336</v>
      </c>
      <c r="DK68" s="37" t="s">
        <v>183</v>
      </c>
      <c r="DL68" s="37" t="s">
        <v>336</v>
      </c>
      <c r="DM68" s="38"/>
      <c r="DN68" s="37"/>
      <c r="DO68" s="38"/>
      <c r="DP68" s="37"/>
      <c r="DQ68" s="37" t="s">
        <v>183</v>
      </c>
      <c r="DR68" s="37" t="s">
        <v>183</v>
      </c>
      <c r="DS68" s="37" t="s">
        <v>183</v>
      </c>
      <c r="DT68" s="37" t="s">
        <v>183</v>
      </c>
      <c r="DU68" s="62" t="s">
        <v>183</v>
      </c>
      <c r="DV68" s="37"/>
      <c r="DW68" s="62" t="s">
        <v>183</v>
      </c>
      <c r="DX68" s="37"/>
      <c r="DY68" s="36"/>
      <c r="DZ68" s="36"/>
      <c r="EA68" s="38"/>
      <c r="EB68" s="37"/>
      <c r="EC68" s="36" t="s">
        <v>374</v>
      </c>
      <c r="ED68" s="36" t="s">
        <v>374</v>
      </c>
      <c r="EE68" s="62" t="s">
        <v>244</v>
      </c>
      <c r="EF68" s="37"/>
      <c r="EG68" s="36" t="s">
        <v>333</v>
      </c>
      <c r="EH68" s="36" t="s">
        <v>333</v>
      </c>
      <c r="EI68" s="62" t="s">
        <v>333</v>
      </c>
      <c r="EJ68" s="42"/>
    </row>
    <row r="69" spans="2:140" s="3" customFormat="1" ht="41.4" x14ac:dyDescent="0.3">
      <c r="B69" s="23" t="s">
        <v>243</v>
      </c>
      <c r="C69" s="887"/>
      <c r="D69" s="874"/>
      <c r="E69" s="888"/>
      <c r="F69" s="887"/>
      <c r="G69" s="874"/>
      <c r="H69" s="918"/>
      <c r="I69" s="919"/>
      <c r="J69" s="874"/>
      <c r="K69" s="918"/>
      <c r="L69" s="887"/>
      <c r="M69" s="874"/>
      <c r="N69" s="918"/>
      <c r="O69" s="887"/>
      <c r="P69" s="874"/>
      <c r="Q69" s="874"/>
      <c r="R69" s="874"/>
      <c r="S69" s="865"/>
      <c r="T69" s="865"/>
      <c r="U69" s="865"/>
      <c r="V69" s="865"/>
      <c r="W69" s="865"/>
      <c r="X69" s="865"/>
      <c r="Y69" s="865"/>
      <c r="Z69" s="873"/>
      <c r="AA69" s="876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  <c r="AT69" s="865"/>
      <c r="AU69" s="874"/>
      <c r="AV69" s="874"/>
      <c r="AW69" s="874"/>
      <c r="AX69" s="874"/>
      <c r="AY69" s="874"/>
      <c r="AZ69" s="874"/>
      <c r="BA69" s="874"/>
      <c r="BB69" s="874"/>
      <c r="BC69" s="874"/>
      <c r="BD69" s="874"/>
      <c r="BE69" s="874"/>
      <c r="BF69" s="874"/>
      <c r="BG69" s="62"/>
      <c r="BH69" s="62"/>
      <c r="BI69" s="62"/>
      <c r="BJ69" s="62"/>
      <c r="BK69" s="62"/>
      <c r="BL69" s="62"/>
      <c r="BM69" s="62"/>
      <c r="BN69" s="62"/>
      <c r="BO69" s="62"/>
      <c r="BP69" s="865"/>
      <c r="BQ69" s="865"/>
      <c r="BR69" s="865"/>
      <c r="BS69" s="865"/>
      <c r="BT69" s="865"/>
      <c r="BU69" s="865"/>
      <c r="BV69" s="865"/>
      <c r="BW69" s="865"/>
      <c r="BX69" s="865"/>
      <c r="BY69" s="865"/>
      <c r="BZ69" s="865"/>
      <c r="CA69" s="865"/>
      <c r="CB69" s="865"/>
      <c r="CC69" s="865"/>
      <c r="CD69" s="865"/>
      <c r="CE69" s="865"/>
      <c r="CF69" s="865"/>
      <c r="CG69" s="865"/>
      <c r="CH69" s="865"/>
      <c r="CI69" s="865"/>
      <c r="CJ69" s="865"/>
      <c r="CK69" s="865"/>
      <c r="CL69" s="865"/>
      <c r="CM69" s="865"/>
      <c r="CN69" s="865"/>
      <c r="CO69" s="865"/>
      <c r="CP69" s="865"/>
      <c r="CQ69" s="865"/>
      <c r="CR69" s="865"/>
      <c r="CS69" s="877"/>
      <c r="CT69" s="869"/>
      <c r="CU69" s="865"/>
      <c r="CV69" s="873"/>
      <c r="CW69" s="876"/>
      <c r="CX69" s="865"/>
      <c r="CY69" s="865"/>
      <c r="CZ69" s="865"/>
      <c r="DA69" s="865"/>
      <c r="DB69" s="865"/>
      <c r="DC69" s="865"/>
      <c r="DD69" s="865"/>
      <c r="DE69" s="877"/>
      <c r="DF69" s="24" t="s">
        <v>188</v>
      </c>
      <c r="DG69" s="37" t="s">
        <v>188</v>
      </c>
      <c r="DH69" s="42" t="s">
        <v>324</v>
      </c>
      <c r="DI69" s="89" t="s">
        <v>188</v>
      </c>
      <c r="DJ69" s="37" t="s">
        <v>216</v>
      </c>
      <c r="DK69" s="37" t="s">
        <v>188</v>
      </c>
      <c r="DL69" s="37" t="s">
        <v>216</v>
      </c>
      <c r="DM69" s="62" t="s">
        <v>183</v>
      </c>
      <c r="DN69" s="37"/>
      <c r="DO69" s="62" t="s">
        <v>327</v>
      </c>
      <c r="DP69" s="37"/>
      <c r="DQ69" s="37" t="s">
        <v>188</v>
      </c>
      <c r="DR69" s="37" t="s">
        <v>217</v>
      </c>
      <c r="DS69" s="37" t="s">
        <v>188</v>
      </c>
      <c r="DT69" s="37" t="s">
        <v>217</v>
      </c>
      <c r="DU69" s="62" t="s">
        <v>183</v>
      </c>
      <c r="DV69" s="37"/>
      <c r="DW69" s="62" t="s">
        <v>327</v>
      </c>
      <c r="DX69" s="37"/>
      <c r="DY69" s="62" t="s">
        <v>333</v>
      </c>
      <c r="DZ69" s="62" t="s">
        <v>333</v>
      </c>
      <c r="EA69" s="62" t="s">
        <v>244</v>
      </c>
      <c r="EB69" s="37"/>
      <c r="EC69" s="62" t="s">
        <v>495</v>
      </c>
      <c r="ED69" s="37" t="s">
        <v>496</v>
      </c>
      <c r="EE69" s="889" t="s">
        <v>497</v>
      </c>
      <c r="EF69" s="889"/>
      <c r="EG69" s="923" t="s">
        <v>424</v>
      </c>
      <c r="EH69" s="923"/>
      <c r="EI69" s="62" t="s">
        <v>398</v>
      </c>
      <c r="EJ69" s="42"/>
    </row>
    <row r="70" spans="2:140" s="1" customFormat="1" ht="26.25" customHeight="1" x14ac:dyDescent="0.3">
      <c r="B70" s="11" t="s">
        <v>66</v>
      </c>
      <c r="C70" s="887"/>
      <c r="D70" s="874"/>
      <c r="E70" s="888"/>
      <c r="F70" s="887"/>
      <c r="G70" s="874"/>
      <c r="H70" s="918"/>
      <c r="I70" s="919"/>
      <c r="J70" s="874"/>
      <c r="K70" s="918"/>
      <c r="L70" s="887"/>
      <c r="M70" s="874"/>
      <c r="N70" s="918"/>
      <c r="O70" s="887"/>
      <c r="P70" s="874"/>
      <c r="Q70" s="874"/>
      <c r="R70" s="874"/>
      <c r="S70" s="865"/>
      <c r="T70" s="865"/>
      <c r="U70" s="865"/>
      <c r="V70" s="865"/>
      <c r="W70" s="865"/>
      <c r="X70" s="865"/>
      <c r="Y70" s="865"/>
      <c r="Z70" s="873"/>
      <c r="AA70" s="876"/>
      <c r="AB70" s="865"/>
      <c r="AC70" s="865"/>
      <c r="AD70" s="865"/>
      <c r="AE70" s="865"/>
      <c r="AF70" s="865"/>
      <c r="AG70" s="865"/>
      <c r="AH70" s="865"/>
      <c r="AI70" s="865"/>
      <c r="AJ70" s="865"/>
      <c r="AK70" s="865"/>
      <c r="AL70" s="865"/>
      <c r="AM70" s="865"/>
      <c r="AN70" s="865"/>
      <c r="AO70" s="865"/>
      <c r="AP70" s="865"/>
      <c r="AQ70" s="865"/>
      <c r="AR70" s="865"/>
      <c r="AS70" s="865"/>
      <c r="AT70" s="865"/>
      <c r="AU70" s="874"/>
      <c r="AV70" s="874"/>
      <c r="AW70" s="874"/>
      <c r="AX70" s="874"/>
      <c r="AY70" s="874"/>
      <c r="AZ70" s="874"/>
      <c r="BA70" s="874"/>
      <c r="BB70" s="874"/>
      <c r="BC70" s="874"/>
      <c r="BD70" s="874"/>
      <c r="BE70" s="874"/>
      <c r="BF70" s="874"/>
      <c r="BG70" s="36"/>
      <c r="BH70" s="36"/>
      <c r="BI70" s="36"/>
      <c r="BJ70" s="36"/>
      <c r="BK70" s="36"/>
      <c r="BL70" s="36"/>
      <c r="BM70" s="36"/>
      <c r="BN70" s="36"/>
      <c r="BO70" s="36"/>
      <c r="BP70" s="865"/>
      <c r="BQ70" s="865"/>
      <c r="BR70" s="865"/>
      <c r="BS70" s="865"/>
      <c r="BT70" s="865"/>
      <c r="BU70" s="865"/>
      <c r="BV70" s="865"/>
      <c r="BW70" s="865"/>
      <c r="BX70" s="865"/>
      <c r="BY70" s="865"/>
      <c r="BZ70" s="865"/>
      <c r="CA70" s="865"/>
      <c r="CB70" s="865"/>
      <c r="CC70" s="865"/>
      <c r="CD70" s="865"/>
      <c r="CE70" s="865"/>
      <c r="CF70" s="865"/>
      <c r="CG70" s="865"/>
      <c r="CH70" s="865"/>
      <c r="CI70" s="865"/>
      <c r="CJ70" s="865"/>
      <c r="CK70" s="865"/>
      <c r="CL70" s="865"/>
      <c r="CM70" s="865"/>
      <c r="CN70" s="865"/>
      <c r="CO70" s="865"/>
      <c r="CP70" s="865"/>
      <c r="CQ70" s="865"/>
      <c r="CR70" s="865"/>
      <c r="CS70" s="877"/>
      <c r="CT70" s="869"/>
      <c r="CU70" s="865"/>
      <c r="CV70" s="873"/>
      <c r="CW70" s="876"/>
      <c r="CX70" s="865"/>
      <c r="CY70" s="865"/>
      <c r="CZ70" s="865"/>
      <c r="DA70" s="865"/>
      <c r="DB70" s="865"/>
      <c r="DC70" s="865"/>
      <c r="DD70" s="865"/>
      <c r="DE70" s="877"/>
      <c r="DF70" s="25" t="s">
        <v>207</v>
      </c>
      <c r="DG70" s="38" t="s">
        <v>207</v>
      </c>
      <c r="DH70" s="42" t="s">
        <v>206</v>
      </c>
      <c r="DI70" s="91" t="s">
        <v>466</v>
      </c>
      <c r="DJ70" s="38" t="s">
        <v>465</v>
      </c>
      <c r="DK70" s="38" t="s">
        <v>466</v>
      </c>
      <c r="DL70" s="38" t="s">
        <v>465</v>
      </c>
      <c r="DM70" s="62" t="s">
        <v>208</v>
      </c>
      <c r="DN70" s="36"/>
      <c r="DO70" s="62" t="s">
        <v>419</v>
      </c>
      <c r="DP70" s="38"/>
      <c r="DQ70" s="38" t="s">
        <v>240</v>
      </c>
      <c r="DR70" s="38" t="s">
        <v>350</v>
      </c>
      <c r="DS70" s="38" t="s">
        <v>240</v>
      </c>
      <c r="DT70" s="38" t="s">
        <v>350</v>
      </c>
      <c r="DU70" s="62" t="s">
        <v>208</v>
      </c>
      <c r="DV70" s="38"/>
      <c r="DW70" s="62" t="s">
        <v>348</v>
      </c>
      <c r="DX70" s="38"/>
      <c r="DY70" s="38" t="s">
        <v>247</v>
      </c>
      <c r="DZ70" s="38" t="s">
        <v>247</v>
      </c>
      <c r="EA70" s="889" t="s">
        <v>246</v>
      </c>
      <c r="EB70" s="889"/>
      <c r="EC70" s="38" t="s">
        <v>367</v>
      </c>
      <c r="ED70" s="38" t="s">
        <v>367</v>
      </c>
      <c r="EE70" s="889" t="s">
        <v>367</v>
      </c>
      <c r="EF70" s="889"/>
      <c r="EG70" s="38" t="s">
        <v>399</v>
      </c>
      <c r="EH70" s="38" t="s">
        <v>399</v>
      </c>
      <c r="EI70" s="889" t="s">
        <v>399</v>
      </c>
      <c r="EJ70" s="929"/>
    </row>
    <row r="71" spans="2:140" s="1" customFormat="1" ht="52.5" customHeight="1" x14ac:dyDescent="0.3">
      <c r="B71" s="11" t="s">
        <v>67</v>
      </c>
      <c r="C71" s="887"/>
      <c r="D71" s="874"/>
      <c r="E71" s="888"/>
      <c r="F71" s="887"/>
      <c r="G71" s="874"/>
      <c r="H71" s="918"/>
      <c r="I71" s="919"/>
      <c r="J71" s="874"/>
      <c r="K71" s="918"/>
      <c r="L71" s="887"/>
      <c r="M71" s="874"/>
      <c r="N71" s="918"/>
      <c r="O71" s="887"/>
      <c r="P71" s="874"/>
      <c r="Q71" s="874"/>
      <c r="R71" s="874"/>
      <c r="S71" s="865"/>
      <c r="T71" s="865"/>
      <c r="U71" s="865"/>
      <c r="V71" s="865"/>
      <c r="W71" s="865"/>
      <c r="X71" s="865"/>
      <c r="Y71" s="865"/>
      <c r="Z71" s="873"/>
      <c r="AA71" s="876"/>
      <c r="AB71" s="865"/>
      <c r="AC71" s="865"/>
      <c r="AD71" s="865"/>
      <c r="AE71" s="865"/>
      <c r="AF71" s="865"/>
      <c r="AG71" s="865"/>
      <c r="AH71" s="865"/>
      <c r="AI71" s="865"/>
      <c r="AJ71" s="865"/>
      <c r="AK71" s="865"/>
      <c r="AL71" s="865"/>
      <c r="AM71" s="865"/>
      <c r="AN71" s="865"/>
      <c r="AO71" s="865"/>
      <c r="AP71" s="865"/>
      <c r="AQ71" s="865"/>
      <c r="AR71" s="865"/>
      <c r="AS71" s="865"/>
      <c r="AT71" s="865"/>
      <c r="AU71" s="874"/>
      <c r="AV71" s="874"/>
      <c r="AW71" s="874"/>
      <c r="AX71" s="874"/>
      <c r="AY71" s="874"/>
      <c r="AZ71" s="874"/>
      <c r="BA71" s="874"/>
      <c r="BB71" s="874"/>
      <c r="BC71" s="874"/>
      <c r="BD71" s="874"/>
      <c r="BE71" s="874"/>
      <c r="BF71" s="874"/>
      <c r="BG71" s="36"/>
      <c r="BH71" s="36"/>
      <c r="BI71" s="36"/>
      <c r="BJ71" s="36"/>
      <c r="BK71" s="36"/>
      <c r="BL71" s="36"/>
      <c r="BM71" s="36"/>
      <c r="BN71" s="36"/>
      <c r="BO71" s="36"/>
      <c r="BP71" s="865"/>
      <c r="BQ71" s="865"/>
      <c r="BR71" s="865"/>
      <c r="BS71" s="865"/>
      <c r="BT71" s="865"/>
      <c r="BU71" s="865"/>
      <c r="BV71" s="865"/>
      <c r="BW71" s="865"/>
      <c r="BX71" s="865"/>
      <c r="BY71" s="865"/>
      <c r="BZ71" s="865"/>
      <c r="CA71" s="865"/>
      <c r="CB71" s="865"/>
      <c r="CC71" s="865"/>
      <c r="CD71" s="865"/>
      <c r="CE71" s="865"/>
      <c r="CF71" s="865"/>
      <c r="CG71" s="865"/>
      <c r="CH71" s="865"/>
      <c r="CI71" s="865"/>
      <c r="CJ71" s="865"/>
      <c r="CK71" s="865"/>
      <c r="CL71" s="865"/>
      <c r="CM71" s="865"/>
      <c r="CN71" s="865"/>
      <c r="CO71" s="865"/>
      <c r="CP71" s="865"/>
      <c r="CQ71" s="865"/>
      <c r="CR71" s="865"/>
      <c r="CS71" s="877"/>
      <c r="CT71" s="869"/>
      <c r="CU71" s="865"/>
      <c r="CV71" s="873"/>
      <c r="CW71" s="876"/>
      <c r="CX71" s="865"/>
      <c r="CY71" s="865"/>
      <c r="CZ71" s="865"/>
      <c r="DA71" s="865"/>
      <c r="DB71" s="865"/>
      <c r="DC71" s="865"/>
      <c r="DD71" s="865"/>
      <c r="DE71" s="877"/>
      <c r="DF71" s="10" t="s">
        <v>187</v>
      </c>
      <c r="DG71" s="36" t="s">
        <v>187</v>
      </c>
      <c r="DH71" s="42" t="s">
        <v>185</v>
      </c>
      <c r="DI71" s="89" t="s">
        <v>339</v>
      </c>
      <c r="DJ71" s="37" t="s">
        <v>337</v>
      </c>
      <c r="DK71" s="37" t="s">
        <v>339</v>
      </c>
      <c r="DL71" s="37" t="s">
        <v>338</v>
      </c>
      <c r="DM71" s="889" t="s">
        <v>209</v>
      </c>
      <c r="DN71" s="889"/>
      <c r="DO71" s="889" t="s">
        <v>420</v>
      </c>
      <c r="DP71" s="889"/>
      <c r="DQ71" s="37" t="s">
        <v>65</v>
      </c>
      <c r="DR71" s="38"/>
      <c r="DS71" s="37" t="s">
        <v>65</v>
      </c>
      <c r="DT71" s="38"/>
      <c r="DU71" s="38" t="s">
        <v>307</v>
      </c>
      <c r="DV71" s="36"/>
      <c r="DW71" s="38" t="s">
        <v>349</v>
      </c>
      <c r="DX71" s="36"/>
      <c r="DY71" s="36" t="s">
        <v>45</v>
      </c>
      <c r="DZ71" s="36" t="s">
        <v>45</v>
      </c>
      <c r="EA71" s="885" t="s">
        <v>45</v>
      </c>
      <c r="EB71" s="885"/>
      <c r="EC71" s="36" t="s">
        <v>45</v>
      </c>
      <c r="ED71" s="36" t="s">
        <v>45</v>
      </c>
      <c r="EE71" s="885" t="s">
        <v>45</v>
      </c>
      <c r="EF71" s="885"/>
      <c r="EG71" s="36" t="s">
        <v>45</v>
      </c>
      <c r="EH71" s="36" t="s">
        <v>45</v>
      </c>
      <c r="EI71" s="885" t="s">
        <v>45</v>
      </c>
      <c r="EJ71" s="886"/>
    </row>
    <row r="72" spans="2:140" s="1" customFormat="1" ht="55.2" x14ac:dyDescent="0.3">
      <c r="B72" s="11" t="s">
        <v>68</v>
      </c>
      <c r="C72" s="887"/>
      <c r="D72" s="874"/>
      <c r="E72" s="888"/>
      <c r="F72" s="887"/>
      <c r="G72" s="874"/>
      <c r="H72" s="918"/>
      <c r="I72" s="919"/>
      <c r="J72" s="874"/>
      <c r="K72" s="918"/>
      <c r="L72" s="887"/>
      <c r="M72" s="874"/>
      <c r="N72" s="918"/>
      <c r="O72" s="887"/>
      <c r="P72" s="874"/>
      <c r="Q72" s="874"/>
      <c r="R72" s="874"/>
      <c r="S72" s="865"/>
      <c r="T72" s="865"/>
      <c r="U72" s="865"/>
      <c r="V72" s="865"/>
      <c r="W72" s="865"/>
      <c r="X72" s="865"/>
      <c r="Y72" s="865"/>
      <c r="Z72" s="873"/>
      <c r="AA72" s="876"/>
      <c r="AB72" s="865"/>
      <c r="AC72" s="865"/>
      <c r="AD72" s="865"/>
      <c r="AE72" s="865"/>
      <c r="AF72" s="865"/>
      <c r="AG72" s="865"/>
      <c r="AH72" s="865"/>
      <c r="AI72" s="865"/>
      <c r="AJ72" s="865"/>
      <c r="AK72" s="865"/>
      <c r="AL72" s="865"/>
      <c r="AM72" s="865"/>
      <c r="AN72" s="865"/>
      <c r="AO72" s="865"/>
      <c r="AP72" s="865"/>
      <c r="AQ72" s="865"/>
      <c r="AR72" s="865"/>
      <c r="AS72" s="865"/>
      <c r="AT72" s="865"/>
      <c r="AU72" s="874"/>
      <c r="AV72" s="874"/>
      <c r="AW72" s="874"/>
      <c r="AX72" s="874"/>
      <c r="AY72" s="874"/>
      <c r="AZ72" s="874"/>
      <c r="BA72" s="874"/>
      <c r="BB72" s="874"/>
      <c r="BC72" s="874"/>
      <c r="BD72" s="874"/>
      <c r="BE72" s="874"/>
      <c r="BF72" s="874"/>
      <c r="BG72" s="36"/>
      <c r="BH72" s="36"/>
      <c r="BI72" s="36"/>
      <c r="BJ72" s="36"/>
      <c r="BK72" s="36"/>
      <c r="BL72" s="36"/>
      <c r="BM72" s="36"/>
      <c r="BN72" s="36"/>
      <c r="BO72" s="36"/>
      <c r="BP72" s="865"/>
      <c r="BQ72" s="865"/>
      <c r="BR72" s="865"/>
      <c r="BS72" s="865"/>
      <c r="BT72" s="865"/>
      <c r="BU72" s="865"/>
      <c r="BV72" s="865"/>
      <c r="BW72" s="865"/>
      <c r="BX72" s="865"/>
      <c r="BY72" s="865"/>
      <c r="BZ72" s="865"/>
      <c r="CA72" s="865"/>
      <c r="CB72" s="865"/>
      <c r="CC72" s="865"/>
      <c r="CD72" s="865"/>
      <c r="CE72" s="865"/>
      <c r="CF72" s="865"/>
      <c r="CG72" s="865"/>
      <c r="CH72" s="865"/>
      <c r="CI72" s="865"/>
      <c r="CJ72" s="865"/>
      <c r="CK72" s="865"/>
      <c r="CL72" s="865"/>
      <c r="CM72" s="865"/>
      <c r="CN72" s="865"/>
      <c r="CO72" s="865"/>
      <c r="CP72" s="865"/>
      <c r="CQ72" s="865"/>
      <c r="CR72" s="865"/>
      <c r="CS72" s="877"/>
      <c r="CT72" s="869"/>
      <c r="CU72" s="865"/>
      <c r="CV72" s="873"/>
      <c r="CW72" s="876"/>
      <c r="CX72" s="865"/>
      <c r="CY72" s="865"/>
      <c r="CZ72" s="865"/>
      <c r="DA72" s="865"/>
      <c r="DB72" s="865"/>
      <c r="DC72" s="865"/>
      <c r="DD72" s="865"/>
      <c r="DE72" s="877"/>
      <c r="DF72" s="10" t="s">
        <v>49</v>
      </c>
      <c r="DG72" s="36" t="s">
        <v>49</v>
      </c>
      <c r="DH72" s="74" t="s">
        <v>356</v>
      </c>
      <c r="DI72" s="32" t="s">
        <v>328</v>
      </c>
      <c r="DJ72" s="36" t="s">
        <v>328</v>
      </c>
      <c r="DK72" s="36" t="s">
        <v>328</v>
      </c>
      <c r="DL72" s="36" t="s">
        <v>328</v>
      </c>
      <c r="DM72" s="36"/>
      <c r="DN72" s="37" t="s">
        <v>195</v>
      </c>
      <c r="DO72" s="36" t="s">
        <v>329</v>
      </c>
      <c r="DP72" s="37" t="s">
        <v>328</v>
      </c>
      <c r="DQ72" s="36" t="s">
        <v>412</v>
      </c>
      <c r="DR72" s="36" t="s">
        <v>413</v>
      </c>
      <c r="DS72" s="36" t="s">
        <v>412</v>
      </c>
      <c r="DT72" s="36" t="s">
        <v>413</v>
      </c>
      <c r="DU72" s="36" t="s">
        <v>412</v>
      </c>
      <c r="DV72" s="37" t="s">
        <v>195</v>
      </c>
      <c r="DW72" s="38" t="s">
        <v>415</v>
      </c>
      <c r="DX72" s="37" t="s">
        <v>195</v>
      </c>
      <c r="DY72" s="36" t="s">
        <v>49</v>
      </c>
      <c r="DZ72" s="36" t="s">
        <v>49</v>
      </c>
      <c r="EA72" s="36" t="s">
        <v>49</v>
      </c>
      <c r="EB72" s="36"/>
      <c r="EC72" s="38" t="s">
        <v>368</v>
      </c>
      <c r="ED72" s="38" t="s">
        <v>368</v>
      </c>
      <c r="EE72" s="36" t="s">
        <v>49</v>
      </c>
      <c r="EF72" s="36"/>
      <c r="EG72" s="38" t="s">
        <v>49</v>
      </c>
      <c r="EH72" s="38" t="s">
        <v>49</v>
      </c>
      <c r="EI72" s="36" t="s">
        <v>49</v>
      </c>
      <c r="EJ72" s="41"/>
    </row>
    <row r="73" spans="2:140" s="1" customFormat="1" ht="27.6" x14ac:dyDescent="0.3">
      <c r="B73" s="11" t="s">
        <v>69</v>
      </c>
      <c r="C73" s="887"/>
      <c r="D73" s="874"/>
      <c r="E73" s="888"/>
      <c r="F73" s="887"/>
      <c r="G73" s="874"/>
      <c r="H73" s="918"/>
      <c r="I73" s="919"/>
      <c r="J73" s="874"/>
      <c r="K73" s="918"/>
      <c r="L73" s="887"/>
      <c r="M73" s="874"/>
      <c r="N73" s="918"/>
      <c r="O73" s="887"/>
      <c r="P73" s="874"/>
      <c r="Q73" s="874"/>
      <c r="R73" s="874"/>
      <c r="S73" s="865"/>
      <c r="T73" s="865"/>
      <c r="U73" s="865"/>
      <c r="V73" s="865"/>
      <c r="W73" s="865"/>
      <c r="X73" s="865"/>
      <c r="Y73" s="865"/>
      <c r="Z73" s="873"/>
      <c r="AA73" s="876"/>
      <c r="AB73" s="865"/>
      <c r="AC73" s="865"/>
      <c r="AD73" s="865"/>
      <c r="AE73" s="865"/>
      <c r="AF73" s="865"/>
      <c r="AG73" s="865"/>
      <c r="AH73" s="865"/>
      <c r="AI73" s="865"/>
      <c r="AJ73" s="865"/>
      <c r="AK73" s="865"/>
      <c r="AL73" s="865"/>
      <c r="AM73" s="865"/>
      <c r="AN73" s="865"/>
      <c r="AO73" s="865"/>
      <c r="AP73" s="865"/>
      <c r="AQ73" s="865"/>
      <c r="AR73" s="865"/>
      <c r="AS73" s="865"/>
      <c r="AT73" s="865"/>
      <c r="AU73" s="874"/>
      <c r="AV73" s="874"/>
      <c r="AW73" s="874"/>
      <c r="AX73" s="874"/>
      <c r="AY73" s="874"/>
      <c r="AZ73" s="874"/>
      <c r="BA73" s="874"/>
      <c r="BB73" s="874"/>
      <c r="BC73" s="874"/>
      <c r="BD73" s="874"/>
      <c r="BE73" s="874"/>
      <c r="BF73" s="874"/>
      <c r="BG73" s="36"/>
      <c r="BH73" s="36"/>
      <c r="BI73" s="36"/>
      <c r="BJ73" s="36"/>
      <c r="BK73" s="36"/>
      <c r="BL73" s="36"/>
      <c r="BM73" s="36"/>
      <c r="BN73" s="36"/>
      <c r="BO73" s="36"/>
      <c r="BP73" s="865"/>
      <c r="BQ73" s="865"/>
      <c r="BR73" s="865"/>
      <c r="BS73" s="865"/>
      <c r="BT73" s="865"/>
      <c r="BU73" s="865"/>
      <c r="BV73" s="865"/>
      <c r="BW73" s="865"/>
      <c r="BX73" s="865"/>
      <c r="BY73" s="865"/>
      <c r="BZ73" s="865"/>
      <c r="CA73" s="865"/>
      <c r="CB73" s="865"/>
      <c r="CC73" s="865"/>
      <c r="CD73" s="865"/>
      <c r="CE73" s="865"/>
      <c r="CF73" s="865"/>
      <c r="CG73" s="865"/>
      <c r="CH73" s="865"/>
      <c r="CI73" s="865"/>
      <c r="CJ73" s="865"/>
      <c r="CK73" s="865"/>
      <c r="CL73" s="865"/>
      <c r="CM73" s="865"/>
      <c r="CN73" s="865"/>
      <c r="CO73" s="865"/>
      <c r="CP73" s="865"/>
      <c r="CQ73" s="865"/>
      <c r="CR73" s="865"/>
      <c r="CS73" s="877"/>
      <c r="CT73" s="869"/>
      <c r="CU73" s="865"/>
      <c r="CV73" s="873"/>
      <c r="CW73" s="876"/>
      <c r="CX73" s="865"/>
      <c r="CY73" s="865"/>
      <c r="CZ73" s="865"/>
      <c r="DA73" s="865"/>
      <c r="DB73" s="865"/>
      <c r="DC73" s="865"/>
      <c r="DD73" s="865"/>
      <c r="DE73" s="877"/>
      <c r="DF73" s="10" t="s">
        <v>45</v>
      </c>
      <c r="DG73" s="36" t="s">
        <v>45</v>
      </c>
      <c r="DH73" s="74" t="s">
        <v>357</v>
      </c>
      <c r="DI73" s="32" t="s">
        <v>340</v>
      </c>
      <c r="DJ73" s="36" t="s">
        <v>505</v>
      </c>
      <c r="DK73" s="36" t="s">
        <v>330</v>
      </c>
      <c r="DL73" s="36" t="s">
        <v>330</v>
      </c>
      <c r="DM73" s="36"/>
      <c r="DN73" s="37" t="s">
        <v>195</v>
      </c>
      <c r="DO73" s="36"/>
      <c r="DP73" s="37" t="s">
        <v>330</v>
      </c>
      <c r="DQ73" s="36" t="s">
        <v>414</v>
      </c>
      <c r="DR73" s="36" t="s">
        <v>413</v>
      </c>
      <c r="DS73" s="36" t="s">
        <v>414</v>
      </c>
      <c r="DT73" s="36" t="s">
        <v>413</v>
      </c>
      <c r="DU73" s="36"/>
      <c r="DV73" s="37" t="s">
        <v>195</v>
      </c>
      <c r="DW73" s="36"/>
      <c r="DX73" s="37" t="s">
        <v>195</v>
      </c>
      <c r="DY73" s="36" t="s">
        <v>49</v>
      </c>
      <c r="DZ73" s="36" t="s">
        <v>49</v>
      </c>
      <c r="EA73" s="36" t="s">
        <v>49</v>
      </c>
      <c r="EB73" s="36"/>
      <c r="EC73" s="36" t="s">
        <v>369</v>
      </c>
      <c r="ED73" s="36" t="s">
        <v>369</v>
      </c>
      <c r="EE73" s="36" t="s">
        <v>333</v>
      </c>
      <c r="EF73" s="36"/>
      <c r="EG73" s="36" t="s">
        <v>400</v>
      </c>
      <c r="EH73" s="36" t="s">
        <v>400</v>
      </c>
      <c r="EI73" s="36" t="s">
        <v>400</v>
      </c>
      <c r="EJ73" s="41"/>
    </row>
    <row r="74" spans="2:140" s="1" customFormat="1" ht="41.4" x14ac:dyDescent="0.3">
      <c r="B74" s="11" t="s">
        <v>342</v>
      </c>
      <c r="C74" s="887"/>
      <c r="D74" s="874"/>
      <c r="E74" s="888"/>
      <c r="F74" s="887"/>
      <c r="G74" s="874"/>
      <c r="H74" s="918"/>
      <c r="I74" s="919"/>
      <c r="J74" s="874"/>
      <c r="K74" s="918"/>
      <c r="L74" s="887"/>
      <c r="M74" s="874"/>
      <c r="N74" s="918"/>
      <c r="O74" s="887"/>
      <c r="P74" s="874"/>
      <c r="Q74" s="874"/>
      <c r="R74" s="874"/>
      <c r="S74" s="865"/>
      <c r="T74" s="865"/>
      <c r="U74" s="865"/>
      <c r="V74" s="865"/>
      <c r="W74" s="865"/>
      <c r="X74" s="865"/>
      <c r="Y74" s="865"/>
      <c r="Z74" s="873"/>
      <c r="AA74" s="876"/>
      <c r="AB74" s="865"/>
      <c r="AC74" s="865"/>
      <c r="AD74" s="865"/>
      <c r="AE74" s="865"/>
      <c r="AF74" s="865"/>
      <c r="AG74" s="865"/>
      <c r="AH74" s="865"/>
      <c r="AI74" s="865"/>
      <c r="AJ74" s="865"/>
      <c r="AK74" s="865"/>
      <c r="AL74" s="865"/>
      <c r="AM74" s="865"/>
      <c r="AN74" s="865"/>
      <c r="AO74" s="865"/>
      <c r="AP74" s="865"/>
      <c r="AQ74" s="865"/>
      <c r="AR74" s="865"/>
      <c r="AS74" s="865"/>
      <c r="AT74" s="865"/>
      <c r="AU74" s="874"/>
      <c r="AV74" s="874"/>
      <c r="AW74" s="874"/>
      <c r="AX74" s="874"/>
      <c r="AY74" s="874"/>
      <c r="AZ74" s="874"/>
      <c r="BA74" s="874"/>
      <c r="BB74" s="874"/>
      <c r="BC74" s="874"/>
      <c r="BD74" s="874"/>
      <c r="BE74" s="874"/>
      <c r="BF74" s="874"/>
      <c r="BG74" s="36"/>
      <c r="BH74" s="36"/>
      <c r="BI74" s="36"/>
      <c r="BJ74" s="36"/>
      <c r="BK74" s="36"/>
      <c r="BL74" s="36"/>
      <c r="BM74" s="36"/>
      <c r="BN74" s="36"/>
      <c r="BO74" s="36"/>
      <c r="BP74" s="865"/>
      <c r="BQ74" s="865"/>
      <c r="BR74" s="865"/>
      <c r="BS74" s="865"/>
      <c r="BT74" s="865"/>
      <c r="BU74" s="865"/>
      <c r="BV74" s="865"/>
      <c r="BW74" s="865"/>
      <c r="BX74" s="865"/>
      <c r="BY74" s="865"/>
      <c r="BZ74" s="865"/>
      <c r="CA74" s="865"/>
      <c r="CB74" s="865"/>
      <c r="CC74" s="865"/>
      <c r="CD74" s="865"/>
      <c r="CE74" s="865"/>
      <c r="CF74" s="865"/>
      <c r="CG74" s="865"/>
      <c r="CH74" s="865"/>
      <c r="CI74" s="865"/>
      <c r="CJ74" s="865"/>
      <c r="CK74" s="865"/>
      <c r="CL74" s="865"/>
      <c r="CM74" s="865"/>
      <c r="CN74" s="865"/>
      <c r="CO74" s="865"/>
      <c r="CP74" s="865"/>
      <c r="CQ74" s="865"/>
      <c r="CR74" s="865"/>
      <c r="CS74" s="877"/>
      <c r="CT74" s="869"/>
      <c r="CU74" s="865"/>
      <c r="CV74" s="873"/>
      <c r="CW74" s="876"/>
      <c r="CX74" s="865"/>
      <c r="CY74" s="865"/>
      <c r="CZ74" s="865"/>
      <c r="DA74" s="865"/>
      <c r="DB74" s="865"/>
      <c r="DC74" s="865"/>
      <c r="DD74" s="865"/>
      <c r="DE74" s="877"/>
      <c r="DF74" s="10" t="s">
        <v>45</v>
      </c>
      <c r="DG74" s="36" t="s">
        <v>45</v>
      </c>
      <c r="DH74" s="74" t="s">
        <v>358</v>
      </c>
      <c r="DI74" s="32" t="s">
        <v>343</v>
      </c>
      <c r="DJ74" s="36" t="s">
        <v>341</v>
      </c>
      <c r="DK74" s="38" t="s">
        <v>360</v>
      </c>
      <c r="DL74" s="36" t="s">
        <v>341</v>
      </c>
      <c r="DM74" s="38" t="s">
        <v>506</v>
      </c>
      <c r="DN74" s="37" t="s">
        <v>195</v>
      </c>
      <c r="DO74" s="38" t="s">
        <v>506</v>
      </c>
      <c r="DP74" s="37" t="s">
        <v>311</v>
      </c>
      <c r="DQ74" s="36">
        <v>16</v>
      </c>
      <c r="DR74" s="36">
        <v>5</v>
      </c>
      <c r="DS74" s="36">
        <v>16</v>
      </c>
      <c r="DT74" s="36">
        <v>5</v>
      </c>
      <c r="DU74" s="38" t="s">
        <v>453</v>
      </c>
      <c r="DV74" s="37" t="s">
        <v>195</v>
      </c>
      <c r="DW74" s="36" t="s">
        <v>311</v>
      </c>
      <c r="DX74" s="37" t="s">
        <v>195</v>
      </c>
      <c r="DY74" s="36" t="s">
        <v>498</v>
      </c>
      <c r="DZ74" s="38" t="s">
        <v>500</v>
      </c>
      <c r="EA74" s="36" t="s">
        <v>49</v>
      </c>
      <c r="EB74" s="37" t="s">
        <v>195</v>
      </c>
      <c r="EC74" s="36" t="s">
        <v>501</v>
      </c>
      <c r="ED74" s="36" t="s">
        <v>501</v>
      </c>
      <c r="EE74" s="36" t="s">
        <v>502</v>
      </c>
      <c r="EF74" s="37" t="s">
        <v>195</v>
      </c>
      <c r="EG74" s="36" t="s">
        <v>333</v>
      </c>
      <c r="EH74" s="36" t="s">
        <v>333</v>
      </c>
      <c r="EI74" s="36" t="s">
        <v>333</v>
      </c>
      <c r="EJ74" s="42" t="s">
        <v>195</v>
      </c>
    </row>
    <row r="75" spans="2:140" s="1" customFormat="1" ht="13.8" x14ac:dyDescent="0.3">
      <c r="B75" s="11" t="s">
        <v>312</v>
      </c>
      <c r="C75" s="887"/>
      <c r="D75" s="874"/>
      <c r="E75" s="888"/>
      <c r="F75" s="887"/>
      <c r="G75" s="874"/>
      <c r="H75" s="918"/>
      <c r="I75" s="919"/>
      <c r="J75" s="874"/>
      <c r="K75" s="918"/>
      <c r="L75" s="887"/>
      <c r="M75" s="874"/>
      <c r="N75" s="918"/>
      <c r="O75" s="887"/>
      <c r="P75" s="874"/>
      <c r="Q75" s="874"/>
      <c r="R75" s="874"/>
      <c r="S75" s="865"/>
      <c r="T75" s="865"/>
      <c r="U75" s="865"/>
      <c r="V75" s="865"/>
      <c r="W75" s="865"/>
      <c r="X75" s="865"/>
      <c r="Y75" s="865"/>
      <c r="Z75" s="873"/>
      <c r="AA75" s="876"/>
      <c r="AB75" s="865"/>
      <c r="AC75" s="865"/>
      <c r="AD75" s="865"/>
      <c r="AE75" s="865"/>
      <c r="AF75" s="865"/>
      <c r="AG75" s="865"/>
      <c r="AH75" s="865"/>
      <c r="AI75" s="865"/>
      <c r="AJ75" s="865"/>
      <c r="AK75" s="865"/>
      <c r="AL75" s="865"/>
      <c r="AM75" s="865"/>
      <c r="AN75" s="865"/>
      <c r="AO75" s="865"/>
      <c r="AP75" s="865"/>
      <c r="AQ75" s="865"/>
      <c r="AR75" s="865"/>
      <c r="AS75" s="865"/>
      <c r="AT75" s="865"/>
      <c r="AU75" s="874"/>
      <c r="AV75" s="874"/>
      <c r="AW75" s="874"/>
      <c r="AX75" s="874"/>
      <c r="AY75" s="874"/>
      <c r="AZ75" s="874"/>
      <c r="BA75" s="874"/>
      <c r="BB75" s="874"/>
      <c r="BC75" s="874"/>
      <c r="BD75" s="874"/>
      <c r="BE75" s="874"/>
      <c r="BF75" s="874"/>
      <c r="BG75" s="36"/>
      <c r="BH75" s="36"/>
      <c r="BI75" s="36"/>
      <c r="BJ75" s="36"/>
      <c r="BK75" s="36"/>
      <c r="BL75" s="36"/>
      <c r="BM75" s="36"/>
      <c r="BN75" s="36"/>
      <c r="BO75" s="36"/>
      <c r="BP75" s="865"/>
      <c r="BQ75" s="865"/>
      <c r="BR75" s="865"/>
      <c r="BS75" s="865"/>
      <c r="BT75" s="865"/>
      <c r="BU75" s="865"/>
      <c r="BV75" s="865"/>
      <c r="BW75" s="865"/>
      <c r="BX75" s="865"/>
      <c r="BY75" s="865"/>
      <c r="BZ75" s="865"/>
      <c r="CA75" s="865"/>
      <c r="CB75" s="865"/>
      <c r="CC75" s="865"/>
      <c r="CD75" s="865"/>
      <c r="CE75" s="865"/>
      <c r="CF75" s="865"/>
      <c r="CG75" s="865"/>
      <c r="CH75" s="865"/>
      <c r="CI75" s="865"/>
      <c r="CJ75" s="865"/>
      <c r="CK75" s="865"/>
      <c r="CL75" s="865"/>
      <c r="CM75" s="865"/>
      <c r="CN75" s="865"/>
      <c r="CO75" s="865"/>
      <c r="CP75" s="865"/>
      <c r="CQ75" s="865"/>
      <c r="CR75" s="865"/>
      <c r="CS75" s="877"/>
      <c r="CT75" s="869"/>
      <c r="CU75" s="865"/>
      <c r="CV75" s="873"/>
      <c r="CW75" s="876"/>
      <c r="CX75" s="865"/>
      <c r="CY75" s="865"/>
      <c r="CZ75" s="865"/>
      <c r="DA75" s="865"/>
      <c r="DB75" s="865"/>
      <c r="DC75" s="865"/>
      <c r="DD75" s="865"/>
      <c r="DE75" s="877"/>
      <c r="DF75" s="10" t="s">
        <v>45</v>
      </c>
      <c r="DG75" s="36" t="s">
        <v>45</v>
      </c>
      <c r="DH75" s="74" t="s">
        <v>45</v>
      </c>
      <c r="DI75" s="32">
        <v>15</v>
      </c>
      <c r="DJ75" s="36"/>
      <c r="DK75" s="36" t="s">
        <v>333</v>
      </c>
      <c r="DL75" s="36"/>
      <c r="DM75" s="36" t="s">
        <v>333</v>
      </c>
      <c r="DN75" s="37"/>
      <c r="DO75" s="36" t="s">
        <v>333</v>
      </c>
      <c r="DP75" s="37"/>
      <c r="DQ75" s="36">
        <v>20</v>
      </c>
      <c r="DR75" s="36">
        <v>10</v>
      </c>
      <c r="DS75" s="36">
        <v>20</v>
      </c>
      <c r="DT75" s="36">
        <v>10</v>
      </c>
      <c r="DU75" s="36"/>
      <c r="DV75" s="37"/>
      <c r="DW75" s="36" t="s">
        <v>313</v>
      </c>
      <c r="DX75" s="37" t="s">
        <v>313</v>
      </c>
      <c r="DY75" s="36" t="s">
        <v>499</v>
      </c>
      <c r="DZ75" s="36" t="s">
        <v>333</v>
      </c>
      <c r="EA75" s="36"/>
      <c r="EB75" s="37"/>
      <c r="EC75" s="36"/>
      <c r="ED75" s="36"/>
      <c r="EE75" s="36"/>
      <c r="EF75" s="37"/>
      <c r="EG75" s="36"/>
      <c r="EH75" s="36"/>
      <c r="EI75" s="36"/>
      <c r="EJ75" s="42"/>
    </row>
    <row r="76" spans="2:140" s="1" customFormat="1" ht="55.2" x14ac:dyDescent="0.3">
      <c r="B76" s="11" t="s">
        <v>70</v>
      </c>
      <c r="C76" s="887"/>
      <c r="D76" s="874"/>
      <c r="E76" s="888"/>
      <c r="F76" s="887"/>
      <c r="G76" s="874"/>
      <c r="H76" s="918"/>
      <c r="I76" s="919"/>
      <c r="J76" s="874"/>
      <c r="K76" s="918"/>
      <c r="L76" s="887"/>
      <c r="M76" s="874"/>
      <c r="N76" s="918"/>
      <c r="O76" s="887"/>
      <c r="P76" s="874"/>
      <c r="Q76" s="874"/>
      <c r="R76" s="874"/>
      <c r="S76" s="865"/>
      <c r="T76" s="865"/>
      <c r="U76" s="865"/>
      <c r="V76" s="865"/>
      <c r="W76" s="865"/>
      <c r="X76" s="865"/>
      <c r="Y76" s="865"/>
      <c r="Z76" s="873"/>
      <c r="AA76" s="876"/>
      <c r="AB76" s="865"/>
      <c r="AC76" s="865"/>
      <c r="AD76" s="865"/>
      <c r="AE76" s="865"/>
      <c r="AF76" s="865"/>
      <c r="AG76" s="865"/>
      <c r="AH76" s="865"/>
      <c r="AI76" s="865"/>
      <c r="AJ76" s="865"/>
      <c r="AK76" s="865"/>
      <c r="AL76" s="865"/>
      <c r="AM76" s="865"/>
      <c r="AN76" s="865"/>
      <c r="AO76" s="865"/>
      <c r="AP76" s="865"/>
      <c r="AQ76" s="865"/>
      <c r="AR76" s="865"/>
      <c r="AS76" s="865"/>
      <c r="AT76" s="865"/>
      <c r="AU76" s="874"/>
      <c r="AV76" s="874"/>
      <c r="AW76" s="874"/>
      <c r="AX76" s="874"/>
      <c r="AY76" s="874"/>
      <c r="AZ76" s="874"/>
      <c r="BA76" s="874"/>
      <c r="BB76" s="874"/>
      <c r="BC76" s="874"/>
      <c r="BD76" s="874"/>
      <c r="BE76" s="874"/>
      <c r="BF76" s="874"/>
      <c r="BG76" s="36"/>
      <c r="BH76" s="36"/>
      <c r="BI76" s="36"/>
      <c r="BJ76" s="36"/>
      <c r="BK76" s="36"/>
      <c r="BL76" s="36"/>
      <c r="BM76" s="36"/>
      <c r="BN76" s="36"/>
      <c r="BO76" s="36"/>
      <c r="BP76" s="865"/>
      <c r="BQ76" s="865"/>
      <c r="BR76" s="865"/>
      <c r="BS76" s="865"/>
      <c r="BT76" s="865"/>
      <c r="BU76" s="865"/>
      <c r="BV76" s="865"/>
      <c r="BW76" s="865"/>
      <c r="BX76" s="865"/>
      <c r="BY76" s="865"/>
      <c r="BZ76" s="865"/>
      <c r="CA76" s="865"/>
      <c r="CB76" s="865"/>
      <c r="CC76" s="865"/>
      <c r="CD76" s="865"/>
      <c r="CE76" s="865"/>
      <c r="CF76" s="865"/>
      <c r="CG76" s="865"/>
      <c r="CH76" s="865"/>
      <c r="CI76" s="865"/>
      <c r="CJ76" s="865"/>
      <c r="CK76" s="865"/>
      <c r="CL76" s="865"/>
      <c r="CM76" s="865"/>
      <c r="CN76" s="865"/>
      <c r="CO76" s="865"/>
      <c r="CP76" s="865"/>
      <c r="CQ76" s="865"/>
      <c r="CR76" s="865"/>
      <c r="CS76" s="877"/>
      <c r="CT76" s="869"/>
      <c r="CU76" s="865"/>
      <c r="CV76" s="873"/>
      <c r="CW76" s="876"/>
      <c r="CX76" s="865"/>
      <c r="CY76" s="865"/>
      <c r="CZ76" s="865"/>
      <c r="DA76" s="865"/>
      <c r="DB76" s="865"/>
      <c r="DC76" s="865"/>
      <c r="DD76" s="865"/>
      <c r="DE76" s="877"/>
      <c r="DF76" s="10" t="s">
        <v>186</v>
      </c>
      <c r="DG76" s="36" t="s">
        <v>186</v>
      </c>
      <c r="DH76" s="74" t="s">
        <v>186</v>
      </c>
      <c r="DI76" s="32" t="s">
        <v>202</v>
      </c>
      <c r="DJ76" s="36" t="s">
        <v>186</v>
      </c>
      <c r="DK76" s="36" t="s">
        <v>202</v>
      </c>
      <c r="DL76" s="36" t="s">
        <v>186</v>
      </c>
      <c r="DM76" s="36" t="s">
        <v>202</v>
      </c>
      <c r="DN76" s="36"/>
      <c r="DO76" s="38" t="s">
        <v>331</v>
      </c>
      <c r="DP76" s="36"/>
      <c r="DQ76" s="36" t="s">
        <v>238</v>
      </c>
      <c r="DR76" s="36" t="s">
        <v>238</v>
      </c>
      <c r="DS76" s="36" t="s">
        <v>238</v>
      </c>
      <c r="DT76" s="36" t="s">
        <v>238</v>
      </c>
      <c r="DU76" s="36" t="s">
        <v>237</v>
      </c>
      <c r="DV76" s="36"/>
      <c r="DW76" s="36" t="s">
        <v>237</v>
      </c>
      <c r="DX76" s="36"/>
      <c r="DY76" s="36" t="s">
        <v>186</v>
      </c>
      <c r="DZ76" s="36" t="s">
        <v>186</v>
      </c>
      <c r="EA76" s="36" t="s">
        <v>186</v>
      </c>
      <c r="EB76" s="36"/>
      <c r="EC76" s="36" t="s">
        <v>186</v>
      </c>
      <c r="ED76" s="36" t="s">
        <v>186</v>
      </c>
      <c r="EE76" s="36" t="s">
        <v>186</v>
      </c>
      <c r="EF76" s="36"/>
      <c r="EG76" s="36" t="s">
        <v>186</v>
      </c>
      <c r="EH76" s="36" t="s">
        <v>186</v>
      </c>
      <c r="EI76" s="36" t="s">
        <v>186</v>
      </c>
      <c r="EJ76" s="41"/>
    </row>
    <row r="77" spans="2:140" s="1" customFormat="1" ht="13.8" x14ac:dyDescent="0.3">
      <c r="B77" s="11" t="s">
        <v>189</v>
      </c>
      <c r="C77" s="887"/>
      <c r="D77" s="874"/>
      <c r="E77" s="888"/>
      <c r="F77" s="887"/>
      <c r="G77" s="874"/>
      <c r="H77" s="918"/>
      <c r="I77" s="919"/>
      <c r="J77" s="874"/>
      <c r="K77" s="918"/>
      <c r="L77" s="887"/>
      <c r="M77" s="874"/>
      <c r="N77" s="918"/>
      <c r="O77" s="887"/>
      <c r="P77" s="874"/>
      <c r="Q77" s="874"/>
      <c r="R77" s="874"/>
      <c r="S77" s="865"/>
      <c r="T77" s="865"/>
      <c r="U77" s="865"/>
      <c r="V77" s="865"/>
      <c r="W77" s="865"/>
      <c r="X77" s="865"/>
      <c r="Y77" s="865"/>
      <c r="Z77" s="873"/>
      <c r="AA77" s="876"/>
      <c r="AB77" s="865"/>
      <c r="AC77" s="865"/>
      <c r="AD77" s="865"/>
      <c r="AE77" s="865"/>
      <c r="AF77" s="865"/>
      <c r="AG77" s="865"/>
      <c r="AH77" s="865"/>
      <c r="AI77" s="865"/>
      <c r="AJ77" s="865"/>
      <c r="AK77" s="865"/>
      <c r="AL77" s="865"/>
      <c r="AM77" s="865"/>
      <c r="AN77" s="865"/>
      <c r="AO77" s="865"/>
      <c r="AP77" s="865"/>
      <c r="AQ77" s="865"/>
      <c r="AR77" s="865"/>
      <c r="AS77" s="865"/>
      <c r="AT77" s="865"/>
      <c r="AU77" s="874"/>
      <c r="AV77" s="874"/>
      <c r="AW77" s="874"/>
      <c r="AX77" s="874"/>
      <c r="AY77" s="874"/>
      <c r="AZ77" s="874"/>
      <c r="BA77" s="874"/>
      <c r="BB77" s="874"/>
      <c r="BC77" s="874"/>
      <c r="BD77" s="874"/>
      <c r="BE77" s="874"/>
      <c r="BF77" s="874"/>
      <c r="BG77" s="36"/>
      <c r="BH77" s="36"/>
      <c r="BI77" s="36"/>
      <c r="BJ77" s="36"/>
      <c r="BK77" s="36"/>
      <c r="BL77" s="36"/>
      <c r="BM77" s="36"/>
      <c r="BN77" s="36"/>
      <c r="BO77" s="36"/>
      <c r="BP77" s="865"/>
      <c r="BQ77" s="865"/>
      <c r="BR77" s="865"/>
      <c r="BS77" s="865"/>
      <c r="BT77" s="865"/>
      <c r="BU77" s="865"/>
      <c r="BV77" s="865"/>
      <c r="BW77" s="865"/>
      <c r="BX77" s="865"/>
      <c r="BY77" s="865"/>
      <c r="BZ77" s="865"/>
      <c r="CA77" s="865"/>
      <c r="CB77" s="865"/>
      <c r="CC77" s="865"/>
      <c r="CD77" s="865"/>
      <c r="CE77" s="865"/>
      <c r="CF77" s="865"/>
      <c r="CG77" s="865"/>
      <c r="CH77" s="865"/>
      <c r="CI77" s="865"/>
      <c r="CJ77" s="865"/>
      <c r="CK77" s="865"/>
      <c r="CL77" s="865"/>
      <c r="CM77" s="865"/>
      <c r="CN77" s="865"/>
      <c r="CO77" s="865"/>
      <c r="CP77" s="865"/>
      <c r="CQ77" s="865"/>
      <c r="CR77" s="865"/>
      <c r="CS77" s="877"/>
      <c r="CT77" s="869"/>
      <c r="CU77" s="865"/>
      <c r="CV77" s="873"/>
      <c r="CW77" s="876"/>
      <c r="CX77" s="865"/>
      <c r="CY77" s="865"/>
      <c r="CZ77" s="865"/>
      <c r="DA77" s="865"/>
      <c r="DB77" s="865"/>
      <c r="DC77" s="865"/>
      <c r="DD77" s="865"/>
      <c r="DE77" s="877"/>
      <c r="DF77" s="10" t="s">
        <v>190</v>
      </c>
      <c r="DG77" s="36" t="s">
        <v>190</v>
      </c>
      <c r="DH77" s="74" t="s">
        <v>190</v>
      </c>
      <c r="DI77" s="32" t="s">
        <v>190</v>
      </c>
      <c r="DJ77" s="36" t="s">
        <v>190</v>
      </c>
      <c r="DK77" s="36" t="s">
        <v>190</v>
      </c>
      <c r="DL77" s="36" t="s">
        <v>190</v>
      </c>
      <c r="DM77" s="885" t="s">
        <v>190</v>
      </c>
      <c r="DN77" s="885"/>
      <c r="DO77" s="885" t="s">
        <v>190</v>
      </c>
      <c r="DP77" s="885"/>
      <c r="DQ77" s="36" t="s">
        <v>45</v>
      </c>
      <c r="DR77" s="36" t="s">
        <v>45</v>
      </c>
      <c r="DS77" s="36" t="s">
        <v>45</v>
      </c>
      <c r="DT77" s="36" t="s">
        <v>45</v>
      </c>
      <c r="DU77" s="885" t="s">
        <v>45</v>
      </c>
      <c r="DV77" s="885"/>
      <c r="DW77" s="885" t="s">
        <v>45</v>
      </c>
      <c r="DX77" s="885"/>
      <c r="DY77" s="36" t="s">
        <v>45</v>
      </c>
      <c r="DZ77" s="36" t="s">
        <v>45</v>
      </c>
      <c r="EA77" s="885" t="s">
        <v>45</v>
      </c>
      <c r="EB77" s="885"/>
      <c r="EC77" s="36" t="s">
        <v>45</v>
      </c>
      <c r="ED77" s="36" t="s">
        <v>45</v>
      </c>
      <c r="EE77" s="885" t="s">
        <v>45</v>
      </c>
      <c r="EF77" s="885"/>
      <c r="EG77" s="36" t="s">
        <v>45</v>
      </c>
      <c r="EH77" s="36" t="s">
        <v>45</v>
      </c>
      <c r="EI77" s="885" t="s">
        <v>45</v>
      </c>
      <c r="EJ77" s="886"/>
    </row>
    <row r="78" spans="2:140" s="1" customFormat="1" ht="13.8" x14ac:dyDescent="0.3">
      <c r="B78" s="11" t="s">
        <v>203</v>
      </c>
      <c r="C78" s="887"/>
      <c r="D78" s="874"/>
      <c r="E78" s="888"/>
      <c r="F78" s="887"/>
      <c r="G78" s="874"/>
      <c r="H78" s="918"/>
      <c r="I78" s="919"/>
      <c r="J78" s="874"/>
      <c r="K78" s="918"/>
      <c r="L78" s="887"/>
      <c r="M78" s="874"/>
      <c r="N78" s="918"/>
      <c r="O78" s="887"/>
      <c r="P78" s="874"/>
      <c r="Q78" s="874"/>
      <c r="R78" s="874"/>
      <c r="S78" s="865"/>
      <c r="T78" s="865"/>
      <c r="U78" s="865"/>
      <c r="V78" s="865"/>
      <c r="W78" s="865"/>
      <c r="X78" s="865"/>
      <c r="Y78" s="865"/>
      <c r="Z78" s="873"/>
      <c r="AA78" s="876"/>
      <c r="AB78" s="865"/>
      <c r="AC78" s="865"/>
      <c r="AD78" s="865"/>
      <c r="AE78" s="865"/>
      <c r="AF78" s="865"/>
      <c r="AG78" s="865"/>
      <c r="AH78" s="865"/>
      <c r="AI78" s="865"/>
      <c r="AJ78" s="865"/>
      <c r="AK78" s="865"/>
      <c r="AL78" s="865"/>
      <c r="AM78" s="865"/>
      <c r="AN78" s="865"/>
      <c r="AO78" s="865"/>
      <c r="AP78" s="865"/>
      <c r="AQ78" s="865"/>
      <c r="AR78" s="865"/>
      <c r="AS78" s="865"/>
      <c r="AT78" s="865"/>
      <c r="AU78" s="874"/>
      <c r="AV78" s="874"/>
      <c r="AW78" s="874"/>
      <c r="AX78" s="874"/>
      <c r="AY78" s="874"/>
      <c r="AZ78" s="874"/>
      <c r="BA78" s="874"/>
      <c r="BB78" s="874"/>
      <c r="BC78" s="874"/>
      <c r="BD78" s="874"/>
      <c r="BE78" s="874"/>
      <c r="BF78" s="874"/>
      <c r="BG78" s="36"/>
      <c r="BH78" s="36"/>
      <c r="BI78" s="36"/>
      <c r="BJ78" s="36"/>
      <c r="BK78" s="36"/>
      <c r="BL78" s="36"/>
      <c r="BM78" s="36"/>
      <c r="BN78" s="36"/>
      <c r="BO78" s="36"/>
      <c r="BP78" s="865"/>
      <c r="BQ78" s="865"/>
      <c r="BR78" s="865"/>
      <c r="BS78" s="865"/>
      <c r="BT78" s="865"/>
      <c r="BU78" s="865"/>
      <c r="BV78" s="865"/>
      <c r="BW78" s="865"/>
      <c r="BX78" s="865"/>
      <c r="BY78" s="865"/>
      <c r="BZ78" s="865"/>
      <c r="CA78" s="865"/>
      <c r="CB78" s="865"/>
      <c r="CC78" s="865"/>
      <c r="CD78" s="865"/>
      <c r="CE78" s="865"/>
      <c r="CF78" s="865"/>
      <c r="CG78" s="865"/>
      <c r="CH78" s="865"/>
      <c r="CI78" s="865"/>
      <c r="CJ78" s="865"/>
      <c r="CK78" s="865"/>
      <c r="CL78" s="865"/>
      <c r="CM78" s="865"/>
      <c r="CN78" s="865"/>
      <c r="CO78" s="865"/>
      <c r="CP78" s="865"/>
      <c r="CQ78" s="865"/>
      <c r="CR78" s="865"/>
      <c r="CS78" s="877"/>
      <c r="CT78" s="869"/>
      <c r="CU78" s="865"/>
      <c r="CV78" s="873"/>
      <c r="CW78" s="876"/>
      <c r="CX78" s="865"/>
      <c r="CY78" s="865"/>
      <c r="CZ78" s="865"/>
      <c r="DA78" s="865"/>
      <c r="DB78" s="865"/>
      <c r="DC78" s="865"/>
      <c r="DD78" s="865"/>
      <c r="DE78" s="877"/>
      <c r="DF78" s="10" t="s">
        <v>190</v>
      </c>
      <c r="DG78" s="36" t="s">
        <v>190</v>
      </c>
      <c r="DH78" s="74" t="s">
        <v>190</v>
      </c>
      <c r="DI78" s="32" t="s">
        <v>190</v>
      </c>
      <c r="DJ78" s="36" t="s">
        <v>190</v>
      </c>
      <c r="DK78" s="36" t="s">
        <v>190</v>
      </c>
      <c r="DL78" s="36" t="s">
        <v>190</v>
      </c>
      <c r="DM78" s="885" t="s">
        <v>190</v>
      </c>
      <c r="DN78" s="885"/>
      <c r="DO78" s="885" t="s">
        <v>190</v>
      </c>
      <c r="DP78" s="885"/>
      <c r="DQ78" s="36" t="s">
        <v>45</v>
      </c>
      <c r="DR78" s="36" t="s">
        <v>45</v>
      </c>
      <c r="DS78" s="36" t="s">
        <v>45</v>
      </c>
      <c r="DT78" s="36" t="s">
        <v>45</v>
      </c>
      <c r="DU78" s="885" t="s">
        <v>45</v>
      </c>
      <c r="DV78" s="885"/>
      <c r="DW78" s="885" t="s">
        <v>45</v>
      </c>
      <c r="DX78" s="885"/>
      <c r="DY78" s="36" t="s">
        <v>45</v>
      </c>
      <c r="DZ78" s="36" t="s">
        <v>45</v>
      </c>
      <c r="EA78" s="885" t="s">
        <v>45</v>
      </c>
      <c r="EB78" s="885"/>
      <c r="EC78" s="36" t="s">
        <v>45</v>
      </c>
      <c r="ED78" s="36" t="s">
        <v>45</v>
      </c>
      <c r="EE78" s="885" t="s">
        <v>45</v>
      </c>
      <c r="EF78" s="885"/>
      <c r="EG78" s="36" t="s">
        <v>45</v>
      </c>
      <c r="EH78" s="36" t="s">
        <v>45</v>
      </c>
      <c r="EI78" s="885" t="s">
        <v>45</v>
      </c>
      <c r="EJ78" s="886"/>
    </row>
    <row r="79" spans="2:140" s="1" customFormat="1" ht="13.8" x14ac:dyDescent="0.3">
      <c r="B79" s="11" t="s">
        <v>191</v>
      </c>
      <c r="C79" s="887"/>
      <c r="D79" s="874"/>
      <c r="E79" s="888"/>
      <c r="F79" s="887"/>
      <c r="G79" s="874"/>
      <c r="H79" s="918"/>
      <c r="I79" s="919"/>
      <c r="J79" s="874"/>
      <c r="K79" s="918"/>
      <c r="L79" s="887"/>
      <c r="M79" s="874"/>
      <c r="N79" s="918"/>
      <c r="O79" s="887"/>
      <c r="P79" s="874"/>
      <c r="Q79" s="874"/>
      <c r="R79" s="874"/>
      <c r="S79" s="865"/>
      <c r="T79" s="865"/>
      <c r="U79" s="865"/>
      <c r="V79" s="865"/>
      <c r="W79" s="865"/>
      <c r="X79" s="865"/>
      <c r="Y79" s="865"/>
      <c r="Z79" s="873"/>
      <c r="AA79" s="876"/>
      <c r="AB79" s="865"/>
      <c r="AC79" s="865"/>
      <c r="AD79" s="865"/>
      <c r="AE79" s="865"/>
      <c r="AF79" s="865"/>
      <c r="AG79" s="865"/>
      <c r="AH79" s="865"/>
      <c r="AI79" s="865"/>
      <c r="AJ79" s="865"/>
      <c r="AK79" s="865"/>
      <c r="AL79" s="865"/>
      <c r="AM79" s="865"/>
      <c r="AN79" s="865"/>
      <c r="AO79" s="865"/>
      <c r="AP79" s="865"/>
      <c r="AQ79" s="865"/>
      <c r="AR79" s="865"/>
      <c r="AS79" s="865"/>
      <c r="AT79" s="865"/>
      <c r="AU79" s="874"/>
      <c r="AV79" s="874"/>
      <c r="AW79" s="874"/>
      <c r="AX79" s="874"/>
      <c r="AY79" s="874"/>
      <c r="AZ79" s="874"/>
      <c r="BA79" s="874"/>
      <c r="BB79" s="874"/>
      <c r="BC79" s="874"/>
      <c r="BD79" s="874"/>
      <c r="BE79" s="874"/>
      <c r="BF79" s="874"/>
      <c r="BG79" s="36"/>
      <c r="BH79" s="36"/>
      <c r="BI79" s="36"/>
      <c r="BJ79" s="36"/>
      <c r="BK79" s="36"/>
      <c r="BL79" s="36"/>
      <c r="BM79" s="36"/>
      <c r="BN79" s="36"/>
      <c r="BO79" s="36"/>
      <c r="BP79" s="865"/>
      <c r="BQ79" s="865"/>
      <c r="BR79" s="865"/>
      <c r="BS79" s="865"/>
      <c r="BT79" s="865"/>
      <c r="BU79" s="865"/>
      <c r="BV79" s="865"/>
      <c r="BW79" s="865"/>
      <c r="BX79" s="865"/>
      <c r="BY79" s="865"/>
      <c r="BZ79" s="865"/>
      <c r="CA79" s="865"/>
      <c r="CB79" s="865"/>
      <c r="CC79" s="865"/>
      <c r="CD79" s="865"/>
      <c r="CE79" s="865"/>
      <c r="CF79" s="865"/>
      <c r="CG79" s="865"/>
      <c r="CH79" s="865"/>
      <c r="CI79" s="865"/>
      <c r="CJ79" s="865"/>
      <c r="CK79" s="865"/>
      <c r="CL79" s="865"/>
      <c r="CM79" s="865"/>
      <c r="CN79" s="865"/>
      <c r="CO79" s="865"/>
      <c r="CP79" s="865"/>
      <c r="CQ79" s="865"/>
      <c r="CR79" s="865"/>
      <c r="CS79" s="877"/>
      <c r="CT79" s="869"/>
      <c r="CU79" s="865"/>
      <c r="CV79" s="873"/>
      <c r="CW79" s="876"/>
      <c r="CX79" s="865"/>
      <c r="CY79" s="865"/>
      <c r="CZ79" s="865"/>
      <c r="DA79" s="865"/>
      <c r="DB79" s="865"/>
      <c r="DC79" s="865"/>
      <c r="DD79" s="865"/>
      <c r="DE79" s="877"/>
      <c r="DF79" s="10" t="s">
        <v>187</v>
      </c>
      <c r="DG79" s="36" t="s">
        <v>187</v>
      </c>
      <c r="DH79" s="74" t="s">
        <v>187</v>
      </c>
      <c r="DI79" s="867" t="s">
        <v>45</v>
      </c>
      <c r="DJ79" s="885"/>
      <c r="DK79" s="885" t="s">
        <v>45</v>
      </c>
      <c r="DL79" s="885"/>
      <c r="DM79" s="885" t="s">
        <v>45</v>
      </c>
      <c r="DN79" s="885"/>
      <c r="DO79" s="885" t="s">
        <v>45</v>
      </c>
      <c r="DP79" s="885"/>
      <c r="DQ79" s="36" t="s">
        <v>45</v>
      </c>
      <c r="DR79" s="36" t="s">
        <v>45</v>
      </c>
      <c r="DS79" s="36" t="s">
        <v>45</v>
      </c>
      <c r="DT79" s="36" t="s">
        <v>45</v>
      </c>
      <c r="DU79" s="885" t="s">
        <v>45</v>
      </c>
      <c r="DV79" s="885"/>
      <c r="DW79" s="885" t="s">
        <v>45</v>
      </c>
      <c r="DX79" s="885"/>
      <c r="DY79" s="36" t="s">
        <v>45</v>
      </c>
      <c r="DZ79" s="36" t="s">
        <v>45</v>
      </c>
      <c r="EA79" s="36" t="s">
        <v>190</v>
      </c>
      <c r="EB79" s="36"/>
      <c r="EC79" s="36" t="s">
        <v>45</v>
      </c>
      <c r="ED79" s="36" t="s">
        <v>45</v>
      </c>
      <c r="EE79" s="36" t="s">
        <v>190</v>
      </c>
      <c r="EF79" s="36"/>
      <c r="EG79" s="36" t="s">
        <v>45</v>
      </c>
      <c r="EH79" s="36" t="s">
        <v>45</v>
      </c>
      <c r="EI79" s="36" t="s">
        <v>190</v>
      </c>
      <c r="EJ79" s="41"/>
    </row>
    <row r="80" spans="2:140" s="1" customFormat="1" ht="13.8" x14ac:dyDescent="0.3">
      <c r="B80" s="11" t="s">
        <v>205</v>
      </c>
      <c r="C80" s="887"/>
      <c r="D80" s="874"/>
      <c r="E80" s="888"/>
      <c r="F80" s="887"/>
      <c r="G80" s="874"/>
      <c r="H80" s="918"/>
      <c r="I80" s="919"/>
      <c r="J80" s="874"/>
      <c r="K80" s="918"/>
      <c r="L80" s="887"/>
      <c r="M80" s="874"/>
      <c r="N80" s="918"/>
      <c r="O80" s="887"/>
      <c r="P80" s="874"/>
      <c r="Q80" s="874"/>
      <c r="R80" s="874"/>
      <c r="S80" s="865"/>
      <c r="T80" s="865"/>
      <c r="U80" s="865"/>
      <c r="V80" s="865"/>
      <c r="W80" s="865"/>
      <c r="X80" s="865"/>
      <c r="Y80" s="865"/>
      <c r="Z80" s="873"/>
      <c r="AA80" s="876"/>
      <c r="AB80" s="865"/>
      <c r="AC80" s="865"/>
      <c r="AD80" s="865"/>
      <c r="AE80" s="865"/>
      <c r="AF80" s="865"/>
      <c r="AG80" s="865"/>
      <c r="AH80" s="865"/>
      <c r="AI80" s="865"/>
      <c r="AJ80" s="865"/>
      <c r="AK80" s="865"/>
      <c r="AL80" s="865"/>
      <c r="AM80" s="865"/>
      <c r="AN80" s="865"/>
      <c r="AO80" s="865"/>
      <c r="AP80" s="865"/>
      <c r="AQ80" s="865"/>
      <c r="AR80" s="865"/>
      <c r="AS80" s="865"/>
      <c r="AT80" s="865"/>
      <c r="AU80" s="874"/>
      <c r="AV80" s="874"/>
      <c r="AW80" s="874"/>
      <c r="AX80" s="874"/>
      <c r="AY80" s="874"/>
      <c r="AZ80" s="874"/>
      <c r="BA80" s="874"/>
      <c r="BB80" s="874"/>
      <c r="BC80" s="874"/>
      <c r="BD80" s="874"/>
      <c r="BE80" s="874"/>
      <c r="BF80" s="874"/>
      <c r="BG80" s="36"/>
      <c r="BH80" s="36"/>
      <c r="BI80" s="36"/>
      <c r="BJ80" s="36"/>
      <c r="BK80" s="36"/>
      <c r="BL80" s="36"/>
      <c r="BM80" s="36"/>
      <c r="BN80" s="36"/>
      <c r="BO80" s="36"/>
      <c r="BP80" s="865"/>
      <c r="BQ80" s="865"/>
      <c r="BR80" s="865"/>
      <c r="BS80" s="865"/>
      <c r="BT80" s="865"/>
      <c r="BU80" s="865"/>
      <c r="BV80" s="865"/>
      <c r="BW80" s="865"/>
      <c r="BX80" s="865"/>
      <c r="BY80" s="865"/>
      <c r="BZ80" s="865"/>
      <c r="CA80" s="865"/>
      <c r="CB80" s="865"/>
      <c r="CC80" s="865"/>
      <c r="CD80" s="865"/>
      <c r="CE80" s="865"/>
      <c r="CF80" s="865"/>
      <c r="CG80" s="865"/>
      <c r="CH80" s="865"/>
      <c r="CI80" s="865"/>
      <c r="CJ80" s="865"/>
      <c r="CK80" s="865"/>
      <c r="CL80" s="865"/>
      <c r="CM80" s="865"/>
      <c r="CN80" s="865"/>
      <c r="CO80" s="865"/>
      <c r="CP80" s="865"/>
      <c r="CQ80" s="865"/>
      <c r="CR80" s="865"/>
      <c r="CS80" s="877"/>
      <c r="CT80" s="869"/>
      <c r="CU80" s="865"/>
      <c r="CV80" s="873"/>
      <c r="CW80" s="876"/>
      <c r="CX80" s="865"/>
      <c r="CY80" s="865"/>
      <c r="CZ80" s="865"/>
      <c r="DA80" s="865"/>
      <c r="DB80" s="865"/>
      <c r="DC80" s="865"/>
      <c r="DD80" s="865"/>
      <c r="DE80" s="877"/>
      <c r="DF80" s="10" t="s">
        <v>45</v>
      </c>
      <c r="DG80" s="36" t="s">
        <v>45</v>
      </c>
      <c r="DH80" s="74" t="s">
        <v>45</v>
      </c>
      <c r="DI80" s="32" t="s">
        <v>45</v>
      </c>
      <c r="DJ80" s="36" t="s">
        <v>190</v>
      </c>
      <c r="DK80" s="36" t="s">
        <v>45</v>
      </c>
      <c r="DL80" s="36" t="s">
        <v>190</v>
      </c>
      <c r="DM80" s="885" t="s">
        <v>45</v>
      </c>
      <c r="DN80" s="885"/>
      <c r="DO80" s="36" t="s">
        <v>190</v>
      </c>
      <c r="DP80" s="36"/>
      <c r="DQ80" s="36" t="s">
        <v>45</v>
      </c>
      <c r="DR80" s="36" t="s">
        <v>45</v>
      </c>
      <c r="DS80" s="36" t="s">
        <v>45</v>
      </c>
      <c r="DT80" s="36" t="s">
        <v>45</v>
      </c>
      <c r="DU80" s="885" t="s">
        <v>45</v>
      </c>
      <c r="DV80" s="885"/>
      <c r="DW80" s="885" t="s">
        <v>45</v>
      </c>
      <c r="DX80" s="885"/>
      <c r="DY80" s="36" t="s">
        <v>190</v>
      </c>
      <c r="DZ80" s="36" t="s">
        <v>190</v>
      </c>
      <c r="EA80" s="885" t="s">
        <v>45</v>
      </c>
      <c r="EB80" s="885"/>
      <c r="EC80" s="36" t="s">
        <v>190</v>
      </c>
      <c r="ED80" s="36" t="s">
        <v>190</v>
      </c>
      <c r="EE80" s="885" t="s">
        <v>45</v>
      </c>
      <c r="EF80" s="885"/>
      <c r="EG80" s="36" t="s">
        <v>190</v>
      </c>
      <c r="EH80" s="36" t="s">
        <v>190</v>
      </c>
      <c r="EI80" s="885" t="s">
        <v>45</v>
      </c>
      <c r="EJ80" s="886"/>
    </row>
    <row r="81" spans="2:140" s="1" customFormat="1" ht="13.8" x14ac:dyDescent="0.3">
      <c r="B81" s="11" t="s">
        <v>204</v>
      </c>
      <c r="C81" s="887"/>
      <c r="D81" s="874"/>
      <c r="E81" s="888"/>
      <c r="F81" s="887"/>
      <c r="G81" s="874"/>
      <c r="H81" s="918"/>
      <c r="I81" s="919"/>
      <c r="J81" s="874"/>
      <c r="K81" s="918"/>
      <c r="L81" s="887"/>
      <c r="M81" s="874"/>
      <c r="N81" s="918"/>
      <c r="O81" s="887"/>
      <c r="P81" s="874"/>
      <c r="Q81" s="874"/>
      <c r="R81" s="874"/>
      <c r="S81" s="865"/>
      <c r="T81" s="865"/>
      <c r="U81" s="865"/>
      <c r="V81" s="865"/>
      <c r="W81" s="865"/>
      <c r="X81" s="865"/>
      <c r="Y81" s="865"/>
      <c r="Z81" s="873"/>
      <c r="AA81" s="876"/>
      <c r="AB81" s="865"/>
      <c r="AC81" s="865"/>
      <c r="AD81" s="865"/>
      <c r="AE81" s="865"/>
      <c r="AF81" s="865"/>
      <c r="AG81" s="865"/>
      <c r="AH81" s="865"/>
      <c r="AI81" s="865"/>
      <c r="AJ81" s="865"/>
      <c r="AK81" s="865"/>
      <c r="AL81" s="865"/>
      <c r="AM81" s="865"/>
      <c r="AN81" s="865"/>
      <c r="AO81" s="865"/>
      <c r="AP81" s="865"/>
      <c r="AQ81" s="865"/>
      <c r="AR81" s="865"/>
      <c r="AS81" s="865"/>
      <c r="AT81" s="865"/>
      <c r="AU81" s="874"/>
      <c r="AV81" s="874"/>
      <c r="AW81" s="874"/>
      <c r="AX81" s="874"/>
      <c r="AY81" s="874"/>
      <c r="AZ81" s="874"/>
      <c r="BA81" s="874"/>
      <c r="BB81" s="874"/>
      <c r="BC81" s="874"/>
      <c r="BD81" s="874"/>
      <c r="BE81" s="874"/>
      <c r="BF81" s="874"/>
      <c r="BG81" s="36"/>
      <c r="BH81" s="36"/>
      <c r="BI81" s="36"/>
      <c r="BJ81" s="36"/>
      <c r="BK81" s="36"/>
      <c r="BL81" s="36"/>
      <c r="BM81" s="36"/>
      <c r="BN81" s="36"/>
      <c r="BO81" s="36"/>
      <c r="BP81" s="865"/>
      <c r="BQ81" s="865"/>
      <c r="BR81" s="865"/>
      <c r="BS81" s="865"/>
      <c r="BT81" s="865"/>
      <c r="BU81" s="865"/>
      <c r="BV81" s="865"/>
      <c r="BW81" s="865"/>
      <c r="BX81" s="865"/>
      <c r="BY81" s="865"/>
      <c r="BZ81" s="865"/>
      <c r="CA81" s="865"/>
      <c r="CB81" s="865"/>
      <c r="CC81" s="865"/>
      <c r="CD81" s="865"/>
      <c r="CE81" s="865"/>
      <c r="CF81" s="865"/>
      <c r="CG81" s="865"/>
      <c r="CH81" s="865"/>
      <c r="CI81" s="865"/>
      <c r="CJ81" s="865"/>
      <c r="CK81" s="865"/>
      <c r="CL81" s="865"/>
      <c r="CM81" s="865"/>
      <c r="CN81" s="865"/>
      <c r="CO81" s="865"/>
      <c r="CP81" s="865"/>
      <c r="CQ81" s="865"/>
      <c r="CR81" s="865"/>
      <c r="CS81" s="877"/>
      <c r="CT81" s="869"/>
      <c r="CU81" s="865"/>
      <c r="CV81" s="873"/>
      <c r="CW81" s="876"/>
      <c r="CX81" s="865"/>
      <c r="CY81" s="865"/>
      <c r="CZ81" s="865"/>
      <c r="DA81" s="865"/>
      <c r="DB81" s="865"/>
      <c r="DC81" s="865"/>
      <c r="DD81" s="865"/>
      <c r="DE81" s="877"/>
      <c r="DF81" s="10" t="s">
        <v>45</v>
      </c>
      <c r="DG81" s="36" t="s">
        <v>45</v>
      </c>
      <c r="DH81" s="74" t="s">
        <v>45</v>
      </c>
      <c r="DI81" s="32" t="s">
        <v>45</v>
      </c>
      <c r="DJ81" s="36" t="s">
        <v>190</v>
      </c>
      <c r="DK81" s="36" t="s">
        <v>45</v>
      </c>
      <c r="DL81" s="36" t="s">
        <v>190</v>
      </c>
      <c r="DM81" s="885" t="s">
        <v>45</v>
      </c>
      <c r="DN81" s="885"/>
      <c r="DO81" s="36" t="s">
        <v>190</v>
      </c>
      <c r="DP81" s="36"/>
      <c r="DQ81" s="36" t="s">
        <v>45</v>
      </c>
      <c r="DR81" s="36" t="s">
        <v>45</v>
      </c>
      <c r="DS81" s="36" t="s">
        <v>45</v>
      </c>
      <c r="DT81" s="36" t="s">
        <v>45</v>
      </c>
      <c r="DU81" s="885" t="s">
        <v>45</v>
      </c>
      <c r="DV81" s="885"/>
      <c r="DW81" s="885" t="s">
        <v>45</v>
      </c>
      <c r="DX81" s="885"/>
      <c r="DY81" s="36" t="s">
        <v>190</v>
      </c>
      <c r="DZ81" s="36" t="s">
        <v>190</v>
      </c>
      <c r="EA81" s="885" t="s">
        <v>45</v>
      </c>
      <c r="EB81" s="885"/>
      <c r="EC81" s="36" t="s">
        <v>190</v>
      </c>
      <c r="ED81" s="36" t="s">
        <v>190</v>
      </c>
      <c r="EE81" s="885" t="s">
        <v>45</v>
      </c>
      <c r="EF81" s="885"/>
      <c r="EG81" s="36" t="s">
        <v>190</v>
      </c>
      <c r="EH81" s="36" t="s">
        <v>190</v>
      </c>
      <c r="EI81" s="885" t="s">
        <v>45</v>
      </c>
      <c r="EJ81" s="886"/>
    </row>
    <row r="82" spans="2:140" s="1" customFormat="1" ht="55.2" x14ac:dyDescent="0.3">
      <c r="B82" s="28" t="s">
        <v>71</v>
      </c>
      <c r="C82" s="887"/>
      <c r="D82" s="874"/>
      <c r="E82" s="888"/>
      <c r="F82" s="887"/>
      <c r="G82" s="874"/>
      <c r="H82" s="918"/>
      <c r="I82" s="919"/>
      <c r="J82" s="874"/>
      <c r="K82" s="918"/>
      <c r="L82" s="887"/>
      <c r="M82" s="874"/>
      <c r="N82" s="918"/>
      <c r="O82" s="887"/>
      <c r="P82" s="874"/>
      <c r="Q82" s="874"/>
      <c r="R82" s="874"/>
      <c r="S82" s="865"/>
      <c r="T82" s="865"/>
      <c r="U82" s="865"/>
      <c r="V82" s="865"/>
      <c r="W82" s="865"/>
      <c r="X82" s="865"/>
      <c r="Y82" s="865"/>
      <c r="Z82" s="873"/>
      <c r="AA82" s="876"/>
      <c r="AB82" s="865"/>
      <c r="AC82" s="865"/>
      <c r="AD82" s="865"/>
      <c r="AE82" s="865"/>
      <c r="AF82" s="865"/>
      <c r="AG82" s="865"/>
      <c r="AH82" s="865"/>
      <c r="AI82" s="865"/>
      <c r="AJ82" s="865"/>
      <c r="AK82" s="865"/>
      <c r="AL82" s="865"/>
      <c r="AM82" s="865"/>
      <c r="AN82" s="865"/>
      <c r="AO82" s="865"/>
      <c r="AP82" s="865"/>
      <c r="AQ82" s="865"/>
      <c r="AR82" s="865"/>
      <c r="AS82" s="865"/>
      <c r="AT82" s="865"/>
      <c r="AU82" s="874"/>
      <c r="AV82" s="874"/>
      <c r="AW82" s="874"/>
      <c r="AX82" s="874"/>
      <c r="AY82" s="874"/>
      <c r="AZ82" s="874"/>
      <c r="BA82" s="874"/>
      <c r="BB82" s="874"/>
      <c r="BC82" s="874"/>
      <c r="BD82" s="874"/>
      <c r="BE82" s="874"/>
      <c r="BF82" s="874"/>
      <c r="BG82" s="36"/>
      <c r="BH82" s="36"/>
      <c r="BI82" s="36"/>
      <c r="BJ82" s="36"/>
      <c r="BK82" s="36"/>
      <c r="BL82" s="36"/>
      <c r="BM82" s="36"/>
      <c r="BN82" s="36"/>
      <c r="BO82" s="36"/>
      <c r="BP82" s="865"/>
      <c r="BQ82" s="865"/>
      <c r="BR82" s="865"/>
      <c r="BS82" s="865"/>
      <c r="BT82" s="865"/>
      <c r="BU82" s="865"/>
      <c r="BV82" s="865"/>
      <c r="BW82" s="865"/>
      <c r="BX82" s="865"/>
      <c r="BY82" s="865"/>
      <c r="BZ82" s="865"/>
      <c r="CA82" s="865"/>
      <c r="CB82" s="865"/>
      <c r="CC82" s="865"/>
      <c r="CD82" s="865"/>
      <c r="CE82" s="865"/>
      <c r="CF82" s="865"/>
      <c r="CG82" s="865"/>
      <c r="CH82" s="865"/>
      <c r="CI82" s="865"/>
      <c r="CJ82" s="865"/>
      <c r="CK82" s="865"/>
      <c r="CL82" s="865"/>
      <c r="CM82" s="865"/>
      <c r="CN82" s="865"/>
      <c r="CO82" s="865"/>
      <c r="CP82" s="865"/>
      <c r="CQ82" s="865"/>
      <c r="CR82" s="865"/>
      <c r="CS82" s="877"/>
      <c r="CT82" s="869"/>
      <c r="CU82" s="865"/>
      <c r="CV82" s="873"/>
      <c r="CW82" s="876"/>
      <c r="CX82" s="865"/>
      <c r="CY82" s="865"/>
      <c r="CZ82" s="865"/>
      <c r="DA82" s="865"/>
      <c r="DB82" s="865"/>
      <c r="DC82" s="865"/>
      <c r="DD82" s="865"/>
      <c r="DE82" s="877"/>
      <c r="DF82" s="10" t="s">
        <v>45</v>
      </c>
      <c r="DG82" s="36" t="s">
        <v>45</v>
      </c>
      <c r="DH82" s="74" t="s">
        <v>45</v>
      </c>
      <c r="DI82" s="91" t="s">
        <v>344</v>
      </c>
      <c r="DJ82" s="36" t="s">
        <v>190</v>
      </c>
      <c r="DK82" s="38" t="s">
        <v>210</v>
      </c>
      <c r="DL82" s="36" t="s">
        <v>190</v>
      </c>
      <c r="DM82" s="36" t="s">
        <v>210</v>
      </c>
      <c r="DN82" s="36"/>
      <c r="DO82" s="36" t="s">
        <v>190</v>
      </c>
      <c r="DP82" s="36"/>
      <c r="DQ82" s="36"/>
      <c r="DR82" s="36"/>
      <c r="DS82" s="36"/>
      <c r="DT82" s="36"/>
      <c r="DU82" s="36" t="s">
        <v>210</v>
      </c>
      <c r="DV82" s="36"/>
      <c r="DW82" s="36" t="s">
        <v>503</v>
      </c>
      <c r="DX82" s="36"/>
      <c r="DY82" s="36" t="s">
        <v>45</v>
      </c>
      <c r="DZ82" s="36" t="s">
        <v>45</v>
      </c>
      <c r="EA82" s="885" t="s">
        <v>45</v>
      </c>
      <c r="EB82" s="885"/>
      <c r="EC82" s="36" t="s">
        <v>45</v>
      </c>
      <c r="ED82" s="36" t="s">
        <v>45</v>
      </c>
      <c r="EE82" s="885" t="s">
        <v>45</v>
      </c>
      <c r="EF82" s="885"/>
      <c r="EG82" s="36" t="s">
        <v>45</v>
      </c>
      <c r="EH82" s="36" t="s">
        <v>45</v>
      </c>
      <c r="EI82" s="885" t="s">
        <v>45</v>
      </c>
      <c r="EJ82" s="886"/>
    </row>
    <row r="83" spans="2:140" x14ac:dyDescent="0.3">
      <c r="B83" s="11" t="s">
        <v>131</v>
      </c>
      <c r="C83" s="887"/>
      <c r="D83" s="874"/>
      <c r="E83" s="888"/>
      <c r="F83" s="887"/>
      <c r="G83" s="874"/>
      <c r="H83" s="918"/>
      <c r="I83" s="919"/>
      <c r="J83" s="874"/>
      <c r="K83" s="918"/>
      <c r="L83" s="887"/>
      <c r="M83" s="874"/>
      <c r="N83" s="918"/>
      <c r="O83" s="887"/>
      <c r="P83" s="874"/>
      <c r="Q83" s="874"/>
      <c r="R83" s="874"/>
      <c r="S83" s="865"/>
      <c r="T83" s="865"/>
      <c r="U83" s="865"/>
      <c r="V83" s="865"/>
      <c r="W83" s="865"/>
      <c r="X83" s="865"/>
      <c r="Y83" s="865"/>
      <c r="Z83" s="873"/>
      <c r="AA83" s="876"/>
      <c r="AB83" s="865"/>
      <c r="AC83" s="865"/>
      <c r="AD83" s="865"/>
      <c r="AE83" s="865"/>
      <c r="AF83" s="865"/>
      <c r="AG83" s="865"/>
      <c r="AH83" s="865"/>
      <c r="AI83" s="865"/>
      <c r="AJ83" s="865"/>
      <c r="AK83" s="865"/>
      <c r="AL83" s="865"/>
      <c r="AM83" s="865"/>
      <c r="AN83" s="865"/>
      <c r="AO83" s="865"/>
      <c r="AP83" s="865"/>
      <c r="AQ83" s="865"/>
      <c r="AR83" s="865"/>
      <c r="AS83" s="865"/>
      <c r="AT83" s="865"/>
      <c r="AU83" s="874"/>
      <c r="AV83" s="874"/>
      <c r="AW83" s="874"/>
      <c r="AX83" s="874"/>
      <c r="AY83" s="874"/>
      <c r="AZ83" s="874"/>
      <c r="BA83" s="874"/>
      <c r="BB83" s="874"/>
      <c r="BC83" s="874"/>
      <c r="BD83" s="874"/>
      <c r="BE83" s="874"/>
      <c r="BF83" s="874"/>
      <c r="BG83" s="36"/>
      <c r="BH83" s="36"/>
      <c r="BI83" s="36"/>
      <c r="BJ83" s="36"/>
      <c r="BK83" s="36"/>
      <c r="BL83" s="36"/>
      <c r="BM83" s="36"/>
      <c r="BN83" s="36"/>
      <c r="BO83" s="36"/>
      <c r="BP83" s="36" t="s">
        <v>135</v>
      </c>
      <c r="BQ83" s="36" t="s">
        <v>135</v>
      </c>
      <c r="BR83" s="36" t="s">
        <v>135</v>
      </c>
      <c r="BS83" s="36" t="s">
        <v>141</v>
      </c>
      <c r="BT83" s="36" t="s">
        <v>166</v>
      </c>
      <c r="BU83" s="36" t="s">
        <v>135</v>
      </c>
      <c r="BV83" s="36" t="s">
        <v>167</v>
      </c>
      <c r="BW83" s="36" t="s">
        <v>135</v>
      </c>
      <c r="BX83" s="36" t="s">
        <v>135</v>
      </c>
      <c r="BY83" s="36" t="s">
        <v>167</v>
      </c>
      <c r="BZ83" s="36" t="s">
        <v>141</v>
      </c>
      <c r="CA83" s="36" t="s">
        <v>166</v>
      </c>
      <c r="CB83" s="36" t="s">
        <v>135</v>
      </c>
      <c r="CC83" s="36" t="s">
        <v>167</v>
      </c>
      <c r="CD83" s="36" t="s">
        <v>135</v>
      </c>
      <c r="CE83" s="36" t="s">
        <v>135</v>
      </c>
      <c r="CF83" s="36" t="s">
        <v>167</v>
      </c>
      <c r="CG83" s="36" t="s">
        <v>141</v>
      </c>
      <c r="CH83" s="36" t="s">
        <v>166</v>
      </c>
      <c r="CI83" s="36" t="s">
        <v>135</v>
      </c>
      <c r="CJ83" s="36" t="s">
        <v>167</v>
      </c>
      <c r="CK83" s="36" t="s">
        <v>135</v>
      </c>
      <c r="CL83" s="36" t="s">
        <v>135</v>
      </c>
      <c r="CM83" s="36" t="s">
        <v>167</v>
      </c>
      <c r="CN83" s="865"/>
      <c r="CO83" s="865"/>
      <c r="CP83" s="865"/>
      <c r="CQ83" s="865"/>
      <c r="CR83" s="865"/>
      <c r="CS83" s="877"/>
      <c r="CT83" s="869"/>
      <c r="CU83" s="865"/>
      <c r="CV83" s="873"/>
      <c r="CW83" s="876"/>
      <c r="CX83" s="865"/>
      <c r="CY83" s="865"/>
      <c r="CZ83" s="865"/>
      <c r="DA83" s="865"/>
      <c r="DB83" s="865"/>
      <c r="DC83" s="865"/>
      <c r="DD83" s="865"/>
      <c r="DE83" s="877"/>
      <c r="DF83" s="10" t="s">
        <v>135</v>
      </c>
      <c r="DG83" s="36" t="s">
        <v>135</v>
      </c>
      <c r="DH83" s="74" t="s">
        <v>135</v>
      </c>
      <c r="DI83" s="32" t="s">
        <v>135</v>
      </c>
      <c r="DJ83" s="36" t="s">
        <v>135</v>
      </c>
      <c r="DK83" s="36" t="s">
        <v>135</v>
      </c>
      <c r="DL83" s="36" t="s">
        <v>135</v>
      </c>
      <c r="DM83" s="36" t="s">
        <v>135</v>
      </c>
      <c r="DN83" s="36"/>
      <c r="DO83" s="36" t="s">
        <v>135</v>
      </c>
      <c r="DP83" s="36"/>
      <c r="DQ83" s="36" t="s">
        <v>135</v>
      </c>
      <c r="DR83" s="36" t="s">
        <v>135</v>
      </c>
      <c r="DS83" s="36" t="s">
        <v>135</v>
      </c>
      <c r="DT83" s="36" t="s">
        <v>135</v>
      </c>
      <c r="DU83" s="885" t="s">
        <v>135</v>
      </c>
      <c r="DV83" s="885"/>
      <c r="DW83" s="885" t="s">
        <v>135</v>
      </c>
      <c r="DX83" s="885"/>
      <c r="DY83" s="36" t="s">
        <v>135</v>
      </c>
      <c r="DZ83" s="36" t="s">
        <v>135</v>
      </c>
      <c r="EA83" s="885" t="s">
        <v>135</v>
      </c>
      <c r="EB83" s="885"/>
      <c r="EC83" s="36" t="s">
        <v>361</v>
      </c>
      <c r="ED83" s="36" t="s">
        <v>361</v>
      </c>
      <c r="EE83" s="885" t="s">
        <v>361</v>
      </c>
      <c r="EF83" s="885"/>
      <c r="EG83" s="36" t="s">
        <v>135</v>
      </c>
      <c r="EH83" s="36" t="s">
        <v>135</v>
      </c>
      <c r="EI83" s="885" t="s">
        <v>135</v>
      </c>
      <c r="EJ83" s="886"/>
    </row>
    <row r="84" spans="2:140" x14ac:dyDescent="0.3">
      <c r="B84" s="11" t="s">
        <v>56</v>
      </c>
      <c r="C84" s="887"/>
      <c r="D84" s="874"/>
      <c r="E84" s="888"/>
      <c r="F84" s="887"/>
      <c r="G84" s="874"/>
      <c r="H84" s="918"/>
      <c r="I84" s="919"/>
      <c r="J84" s="874"/>
      <c r="K84" s="918"/>
      <c r="L84" s="887"/>
      <c r="M84" s="874"/>
      <c r="N84" s="918"/>
      <c r="O84" s="887"/>
      <c r="P84" s="874"/>
      <c r="Q84" s="874"/>
      <c r="R84" s="874"/>
      <c r="S84" s="865"/>
      <c r="T84" s="865"/>
      <c r="U84" s="865"/>
      <c r="V84" s="865"/>
      <c r="W84" s="865"/>
      <c r="X84" s="865"/>
      <c r="Y84" s="865"/>
      <c r="Z84" s="873"/>
      <c r="AA84" s="876"/>
      <c r="AB84" s="865"/>
      <c r="AC84" s="865"/>
      <c r="AD84" s="865"/>
      <c r="AE84" s="865"/>
      <c r="AF84" s="865"/>
      <c r="AG84" s="865"/>
      <c r="AH84" s="865"/>
      <c r="AI84" s="865"/>
      <c r="AJ84" s="865"/>
      <c r="AK84" s="865"/>
      <c r="AL84" s="865"/>
      <c r="AM84" s="865"/>
      <c r="AN84" s="865"/>
      <c r="AO84" s="865"/>
      <c r="AP84" s="865"/>
      <c r="AQ84" s="865"/>
      <c r="AR84" s="865"/>
      <c r="AS84" s="865"/>
      <c r="AT84" s="865"/>
      <c r="AU84" s="874"/>
      <c r="AV84" s="874"/>
      <c r="AW84" s="874"/>
      <c r="AX84" s="874"/>
      <c r="AY84" s="874"/>
      <c r="AZ84" s="874"/>
      <c r="BA84" s="874"/>
      <c r="BB84" s="874"/>
      <c r="BC84" s="874"/>
      <c r="BD84" s="874"/>
      <c r="BE84" s="874"/>
      <c r="BF84" s="874"/>
      <c r="BG84" s="36"/>
      <c r="BH84" s="36"/>
      <c r="BI84" s="36"/>
      <c r="BJ84" s="36"/>
      <c r="BK84" s="36"/>
      <c r="BL84" s="36"/>
      <c r="BM84" s="36"/>
      <c r="BN84" s="36"/>
      <c r="BO84" s="36"/>
      <c r="BP84" s="36" t="s">
        <v>135</v>
      </c>
      <c r="BQ84" s="36" t="s">
        <v>135</v>
      </c>
      <c r="BR84" s="36" t="s">
        <v>135</v>
      </c>
      <c r="BS84" s="36" t="s">
        <v>141</v>
      </c>
      <c r="BT84" s="36" t="s">
        <v>166</v>
      </c>
      <c r="BU84" s="36" t="s">
        <v>135</v>
      </c>
      <c r="BV84" s="36" t="s">
        <v>167</v>
      </c>
      <c r="BW84" s="36" t="s">
        <v>135</v>
      </c>
      <c r="BX84" s="36" t="s">
        <v>135</v>
      </c>
      <c r="BY84" s="36" t="s">
        <v>167</v>
      </c>
      <c r="BZ84" s="36" t="s">
        <v>141</v>
      </c>
      <c r="CA84" s="36" t="s">
        <v>166</v>
      </c>
      <c r="CB84" s="36" t="s">
        <v>135</v>
      </c>
      <c r="CC84" s="36" t="s">
        <v>167</v>
      </c>
      <c r="CD84" s="36" t="s">
        <v>135</v>
      </c>
      <c r="CE84" s="36" t="s">
        <v>135</v>
      </c>
      <c r="CF84" s="36" t="s">
        <v>167</v>
      </c>
      <c r="CG84" s="36" t="s">
        <v>141</v>
      </c>
      <c r="CH84" s="36" t="s">
        <v>166</v>
      </c>
      <c r="CI84" s="36" t="s">
        <v>135</v>
      </c>
      <c r="CJ84" s="36" t="s">
        <v>167</v>
      </c>
      <c r="CK84" s="36" t="s">
        <v>135</v>
      </c>
      <c r="CL84" s="36" t="s">
        <v>135</v>
      </c>
      <c r="CM84" s="36" t="s">
        <v>167</v>
      </c>
      <c r="CN84" s="865"/>
      <c r="CO84" s="865"/>
      <c r="CP84" s="865"/>
      <c r="CQ84" s="865"/>
      <c r="CR84" s="865"/>
      <c r="CS84" s="877"/>
      <c r="CT84" s="869"/>
      <c r="CU84" s="865"/>
      <c r="CV84" s="873"/>
      <c r="CW84" s="876"/>
      <c r="CX84" s="865"/>
      <c r="CY84" s="865"/>
      <c r="CZ84" s="865"/>
      <c r="DA84" s="865"/>
      <c r="DB84" s="865"/>
      <c r="DC84" s="865"/>
      <c r="DD84" s="865"/>
      <c r="DE84" s="877"/>
      <c r="DF84" s="10" t="s">
        <v>135</v>
      </c>
      <c r="DG84" s="36" t="s">
        <v>135</v>
      </c>
      <c r="DH84" s="74" t="s">
        <v>135</v>
      </c>
      <c r="DI84" s="32" t="s">
        <v>135</v>
      </c>
      <c r="DJ84" s="36" t="s">
        <v>135</v>
      </c>
      <c r="DK84" s="36" t="s">
        <v>135</v>
      </c>
      <c r="DL84" s="36" t="s">
        <v>135</v>
      </c>
      <c r="DM84" s="36" t="s">
        <v>135</v>
      </c>
      <c r="DN84" s="36"/>
      <c r="DO84" s="36" t="s">
        <v>135</v>
      </c>
      <c r="DP84" s="36"/>
      <c r="DQ84" s="36" t="s">
        <v>135</v>
      </c>
      <c r="DR84" s="36" t="s">
        <v>135</v>
      </c>
      <c r="DS84" s="36" t="s">
        <v>135</v>
      </c>
      <c r="DT84" s="36" t="s">
        <v>135</v>
      </c>
      <c r="DU84" s="885" t="s">
        <v>135</v>
      </c>
      <c r="DV84" s="885"/>
      <c r="DW84" s="885" t="s">
        <v>45</v>
      </c>
      <c r="DX84" s="885"/>
      <c r="DY84" s="36" t="s">
        <v>45</v>
      </c>
      <c r="DZ84" s="36" t="s">
        <v>45</v>
      </c>
      <c r="EA84" s="885" t="s">
        <v>45</v>
      </c>
      <c r="EB84" s="885"/>
      <c r="EC84" s="36" t="s">
        <v>361</v>
      </c>
      <c r="ED84" s="36" t="s">
        <v>361</v>
      </c>
      <c r="EE84" s="885" t="s">
        <v>361</v>
      </c>
      <c r="EF84" s="885"/>
      <c r="EG84" s="36" t="s">
        <v>135</v>
      </c>
      <c r="EH84" s="36" t="s">
        <v>135</v>
      </c>
      <c r="EI84" s="885" t="s">
        <v>135</v>
      </c>
      <c r="EJ84" s="886"/>
    </row>
    <row r="85" spans="2:140" x14ac:dyDescent="0.3">
      <c r="B85" s="11" t="s">
        <v>57</v>
      </c>
      <c r="C85" s="887"/>
      <c r="D85" s="874"/>
      <c r="E85" s="888"/>
      <c r="F85" s="887"/>
      <c r="G85" s="874"/>
      <c r="H85" s="918"/>
      <c r="I85" s="919"/>
      <c r="J85" s="874"/>
      <c r="K85" s="918"/>
      <c r="L85" s="887"/>
      <c r="M85" s="874"/>
      <c r="N85" s="918"/>
      <c r="O85" s="887"/>
      <c r="P85" s="874"/>
      <c r="Q85" s="874"/>
      <c r="R85" s="874"/>
      <c r="S85" s="865"/>
      <c r="T85" s="865"/>
      <c r="U85" s="865"/>
      <c r="V85" s="865"/>
      <c r="W85" s="865"/>
      <c r="X85" s="865"/>
      <c r="Y85" s="865"/>
      <c r="Z85" s="873"/>
      <c r="AA85" s="876"/>
      <c r="AB85" s="865"/>
      <c r="AC85" s="865"/>
      <c r="AD85" s="865"/>
      <c r="AE85" s="865"/>
      <c r="AF85" s="865"/>
      <c r="AG85" s="865"/>
      <c r="AH85" s="865"/>
      <c r="AI85" s="865"/>
      <c r="AJ85" s="865"/>
      <c r="AK85" s="865"/>
      <c r="AL85" s="865"/>
      <c r="AM85" s="865"/>
      <c r="AN85" s="865"/>
      <c r="AO85" s="865"/>
      <c r="AP85" s="865"/>
      <c r="AQ85" s="865"/>
      <c r="AR85" s="865"/>
      <c r="AS85" s="865"/>
      <c r="AT85" s="865"/>
      <c r="AU85" s="874"/>
      <c r="AV85" s="874"/>
      <c r="AW85" s="874"/>
      <c r="AX85" s="874"/>
      <c r="AY85" s="874"/>
      <c r="AZ85" s="874"/>
      <c r="BA85" s="874"/>
      <c r="BB85" s="874"/>
      <c r="BC85" s="874"/>
      <c r="BD85" s="874"/>
      <c r="BE85" s="874"/>
      <c r="BF85" s="874"/>
      <c r="BG85" s="36"/>
      <c r="BH85" s="36"/>
      <c r="BI85" s="36"/>
      <c r="BJ85" s="36"/>
      <c r="BK85" s="36"/>
      <c r="BL85" s="36"/>
      <c r="BM85" s="36"/>
      <c r="BN85" s="36"/>
      <c r="BO85" s="36"/>
      <c r="BP85" s="36" t="s">
        <v>135</v>
      </c>
      <c r="BQ85" s="36" t="s">
        <v>135</v>
      </c>
      <c r="BR85" s="36" t="s">
        <v>135</v>
      </c>
      <c r="BS85" s="36" t="s">
        <v>141</v>
      </c>
      <c r="BT85" s="36" t="s">
        <v>166</v>
      </c>
      <c r="BU85" s="36" t="s">
        <v>135</v>
      </c>
      <c r="BV85" s="36" t="s">
        <v>167</v>
      </c>
      <c r="BW85" s="36" t="s">
        <v>135</v>
      </c>
      <c r="BX85" s="36" t="s">
        <v>135</v>
      </c>
      <c r="BY85" s="36" t="s">
        <v>167</v>
      </c>
      <c r="BZ85" s="36" t="s">
        <v>141</v>
      </c>
      <c r="CA85" s="36" t="s">
        <v>166</v>
      </c>
      <c r="CB85" s="36" t="s">
        <v>135</v>
      </c>
      <c r="CC85" s="36" t="s">
        <v>167</v>
      </c>
      <c r="CD85" s="36" t="s">
        <v>135</v>
      </c>
      <c r="CE85" s="36" t="s">
        <v>135</v>
      </c>
      <c r="CF85" s="36" t="s">
        <v>167</v>
      </c>
      <c r="CG85" s="36" t="s">
        <v>141</v>
      </c>
      <c r="CH85" s="36" t="s">
        <v>166</v>
      </c>
      <c r="CI85" s="36" t="s">
        <v>135</v>
      </c>
      <c r="CJ85" s="36" t="s">
        <v>167</v>
      </c>
      <c r="CK85" s="36" t="s">
        <v>135</v>
      </c>
      <c r="CL85" s="36" t="s">
        <v>135</v>
      </c>
      <c r="CM85" s="36" t="s">
        <v>167</v>
      </c>
      <c r="CN85" s="865"/>
      <c r="CO85" s="865"/>
      <c r="CP85" s="865"/>
      <c r="CQ85" s="865"/>
      <c r="CR85" s="865"/>
      <c r="CS85" s="877"/>
      <c r="CT85" s="869"/>
      <c r="CU85" s="865"/>
      <c r="CV85" s="873"/>
      <c r="CW85" s="876"/>
      <c r="CX85" s="865"/>
      <c r="CY85" s="865"/>
      <c r="CZ85" s="865"/>
      <c r="DA85" s="865"/>
      <c r="DB85" s="865"/>
      <c r="DC85" s="865"/>
      <c r="DD85" s="865"/>
      <c r="DE85" s="877"/>
      <c r="DF85" s="10" t="s">
        <v>135</v>
      </c>
      <c r="DG85" s="36" t="s">
        <v>135</v>
      </c>
      <c r="DH85" s="74" t="s">
        <v>135</v>
      </c>
      <c r="DI85" s="32" t="s">
        <v>135</v>
      </c>
      <c r="DJ85" s="36" t="s">
        <v>135</v>
      </c>
      <c r="DK85" s="36" t="s">
        <v>135</v>
      </c>
      <c r="DL85" s="36" t="s">
        <v>135</v>
      </c>
      <c r="DM85" s="36" t="s">
        <v>135</v>
      </c>
      <c r="DN85" s="36"/>
      <c r="DO85" s="36" t="s">
        <v>135</v>
      </c>
      <c r="DP85" s="36"/>
      <c r="DQ85" s="36" t="s">
        <v>135</v>
      </c>
      <c r="DR85" s="36" t="s">
        <v>135</v>
      </c>
      <c r="DS85" s="36" t="s">
        <v>135</v>
      </c>
      <c r="DT85" s="36" t="s">
        <v>135</v>
      </c>
      <c r="DU85" s="885" t="s">
        <v>135</v>
      </c>
      <c r="DV85" s="885"/>
      <c r="DW85" s="885" t="s">
        <v>135</v>
      </c>
      <c r="DX85" s="885"/>
      <c r="DY85" s="36" t="s">
        <v>135</v>
      </c>
      <c r="DZ85" s="36" t="s">
        <v>135</v>
      </c>
      <c r="EA85" s="885" t="s">
        <v>135</v>
      </c>
      <c r="EB85" s="885"/>
      <c r="EC85" s="36" t="s">
        <v>361</v>
      </c>
      <c r="ED85" s="36" t="s">
        <v>361</v>
      </c>
      <c r="EE85" s="885" t="s">
        <v>361</v>
      </c>
      <c r="EF85" s="885"/>
      <c r="EG85" s="36" t="s">
        <v>135</v>
      </c>
      <c r="EH85" s="36" t="s">
        <v>135</v>
      </c>
      <c r="EI85" s="885" t="s">
        <v>135</v>
      </c>
      <c r="EJ85" s="886"/>
    </row>
    <row r="86" spans="2:140" x14ac:dyDescent="0.3">
      <c r="B86" s="11" t="s">
        <v>211</v>
      </c>
      <c r="C86" s="39"/>
      <c r="D86" s="40"/>
      <c r="E86" s="45"/>
      <c r="F86" s="39"/>
      <c r="G86" s="40"/>
      <c r="H86" s="44"/>
      <c r="I86" s="31"/>
      <c r="J86" s="40"/>
      <c r="K86" s="44"/>
      <c r="L86" s="39"/>
      <c r="M86" s="40"/>
      <c r="N86" s="44"/>
      <c r="O86" s="887"/>
      <c r="P86" s="874"/>
      <c r="Q86" s="874"/>
      <c r="R86" s="874"/>
      <c r="S86" s="865"/>
      <c r="T86" s="865"/>
      <c r="U86" s="865"/>
      <c r="V86" s="865"/>
      <c r="W86" s="865"/>
      <c r="X86" s="865"/>
      <c r="Y86" s="865"/>
      <c r="Z86" s="873"/>
      <c r="AA86" s="876"/>
      <c r="AB86" s="865"/>
      <c r="AC86" s="865"/>
      <c r="AD86" s="865"/>
      <c r="AE86" s="865"/>
      <c r="AF86" s="865"/>
      <c r="AG86" s="865"/>
      <c r="AH86" s="865"/>
      <c r="AI86" s="865"/>
      <c r="AJ86" s="865"/>
      <c r="AK86" s="865"/>
      <c r="AL86" s="865"/>
      <c r="AM86" s="865"/>
      <c r="AN86" s="865"/>
      <c r="AO86" s="865"/>
      <c r="AP86" s="865"/>
      <c r="AQ86" s="865"/>
      <c r="AR86" s="865"/>
      <c r="AS86" s="865"/>
      <c r="AT86" s="865"/>
      <c r="AU86" s="874"/>
      <c r="AV86" s="874"/>
      <c r="AW86" s="874"/>
      <c r="AX86" s="874"/>
      <c r="AY86" s="874"/>
      <c r="AZ86" s="874"/>
      <c r="BA86" s="874"/>
      <c r="BB86" s="874"/>
      <c r="BC86" s="874"/>
      <c r="BD86" s="874"/>
      <c r="BE86" s="874"/>
      <c r="BF86" s="874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865"/>
      <c r="CO86" s="865"/>
      <c r="CP86" s="865"/>
      <c r="CQ86" s="865"/>
      <c r="CR86" s="865"/>
      <c r="CS86" s="877"/>
      <c r="CT86" s="869"/>
      <c r="CU86" s="865"/>
      <c r="CV86" s="873"/>
      <c r="CW86" s="876"/>
      <c r="CX86" s="865"/>
      <c r="CY86" s="865"/>
      <c r="CZ86" s="865"/>
      <c r="DA86" s="865"/>
      <c r="DB86" s="865"/>
      <c r="DC86" s="865"/>
      <c r="DD86" s="865"/>
      <c r="DE86" s="877"/>
      <c r="DF86" s="10" t="s">
        <v>45</v>
      </c>
      <c r="DG86" s="36" t="s">
        <v>45</v>
      </c>
      <c r="DH86" s="74" t="s">
        <v>45</v>
      </c>
      <c r="DI86" s="32" t="s">
        <v>212</v>
      </c>
      <c r="DJ86" s="36" t="s">
        <v>45</v>
      </c>
      <c r="DK86" s="36" t="s">
        <v>212</v>
      </c>
      <c r="DL86" s="36" t="s">
        <v>45</v>
      </c>
      <c r="DM86" s="36" t="s">
        <v>212</v>
      </c>
      <c r="DN86" s="36"/>
      <c r="DO86" s="885" t="s">
        <v>45</v>
      </c>
      <c r="DP86" s="885"/>
      <c r="DQ86" s="36" t="s">
        <v>239</v>
      </c>
      <c r="DR86" s="36" t="s">
        <v>45</v>
      </c>
      <c r="DS86" s="36" t="s">
        <v>239</v>
      </c>
      <c r="DT86" s="36" t="s">
        <v>45</v>
      </c>
      <c r="DU86" s="36" t="s">
        <v>212</v>
      </c>
      <c r="DV86" s="36"/>
      <c r="DW86" s="885" t="s">
        <v>45</v>
      </c>
      <c r="DX86" s="885"/>
      <c r="DY86" s="36" t="s">
        <v>45</v>
      </c>
      <c r="DZ86" s="36" t="s">
        <v>45</v>
      </c>
      <c r="EA86" s="885" t="s">
        <v>45</v>
      </c>
      <c r="EB86" s="885"/>
      <c r="EC86" s="36" t="s">
        <v>45</v>
      </c>
      <c r="ED86" s="36" t="s">
        <v>45</v>
      </c>
      <c r="EE86" s="885" t="s">
        <v>45</v>
      </c>
      <c r="EF86" s="885"/>
      <c r="EG86" s="36" t="s">
        <v>45</v>
      </c>
      <c r="EH86" s="36" t="s">
        <v>45</v>
      </c>
      <c r="EI86" s="885" t="s">
        <v>45</v>
      </c>
      <c r="EJ86" s="886"/>
    </row>
    <row r="87" spans="2:140" ht="41.4" x14ac:dyDescent="0.3">
      <c r="B87" s="11" t="s">
        <v>213</v>
      </c>
      <c r="C87" s="39"/>
      <c r="D87" s="40"/>
      <c r="E87" s="45"/>
      <c r="F87" s="39"/>
      <c r="G87" s="40"/>
      <c r="H87" s="44"/>
      <c r="I87" s="31"/>
      <c r="J87" s="40"/>
      <c r="K87" s="44"/>
      <c r="L87" s="39"/>
      <c r="M87" s="40"/>
      <c r="N87" s="44"/>
      <c r="O87" s="887"/>
      <c r="P87" s="874"/>
      <c r="Q87" s="874"/>
      <c r="R87" s="874"/>
      <c r="S87" s="865"/>
      <c r="T87" s="865"/>
      <c r="U87" s="865"/>
      <c r="V87" s="865"/>
      <c r="W87" s="865"/>
      <c r="X87" s="865"/>
      <c r="Y87" s="865"/>
      <c r="Z87" s="873"/>
      <c r="AA87" s="876"/>
      <c r="AB87" s="865"/>
      <c r="AC87" s="865"/>
      <c r="AD87" s="865"/>
      <c r="AE87" s="865"/>
      <c r="AF87" s="865"/>
      <c r="AG87" s="865"/>
      <c r="AH87" s="865"/>
      <c r="AI87" s="865"/>
      <c r="AJ87" s="865"/>
      <c r="AK87" s="865"/>
      <c r="AL87" s="865"/>
      <c r="AM87" s="865"/>
      <c r="AN87" s="865"/>
      <c r="AO87" s="865"/>
      <c r="AP87" s="865"/>
      <c r="AQ87" s="865"/>
      <c r="AR87" s="865"/>
      <c r="AS87" s="865"/>
      <c r="AT87" s="865"/>
      <c r="AU87" s="874"/>
      <c r="AV87" s="874"/>
      <c r="AW87" s="874"/>
      <c r="AX87" s="874"/>
      <c r="AY87" s="874"/>
      <c r="AZ87" s="874"/>
      <c r="BA87" s="874"/>
      <c r="BB87" s="874"/>
      <c r="BC87" s="874"/>
      <c r="BD87" s="874"/>
      <c r="BE87" s="874"/>
      <c r="BF87" s="874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865"/>
      <c r="CO87" s="865"/>
      <c r="CP87" s="865"/>
      <c r="CQ87" s="865"/>
      <c r="CR87" s="865"/>
      <c r="CS87" s="877"/>
      <c r="CT87" s="869"/>
      <c r="CU87" s="865"/>
      <c r="CV87" s="873"/>
      <c r="CW87" s="876"/>
      <c r="CX87" s="865"/>
      <c r="CY87" s="865"/>
      <c r="CZ87" s="865"/>
      <c r="DA87" s="865"/>
      <c r="DB87" s="865"/>
      <c r="DC87" s="865"/>
      <c r="DD87" s="865"/>
      <c r="DE87" s="877"/>
      <c r="DF87" s="10" t="s">
        <v>45</v>
      </c>
      <c r="DG87" s="36" t="s">
        <v>45</v>
      </c>
      <c r="DH87" s="74" t="s">
        <v>45</v>
      </c>
      <c r="DI87" s="91" t="s">
        <v>467</v>
      </c>
      <c r="DJ87" s="36" t="s">
        <v>45</v>
      </c>
      <c r="DK87" s="38" t="s">
        <v>467</v>
      </c>
      <c r="DL87" s="36" t="s">
        <v>45</v>
      </c>
      <c r="DM87" s="38" t="s">
        <v>467</v>
      </c>
      <c r="DN87" s="36"/>
      <c r="DO87" s="885" t="s">
        <v>45</v>
      </c>
      <c r="DP87" s="885"/>
      <c r="DQ87" s="36" t="s">
        <v>424</v>
      </c>
      <c r="DR87" s="36" t="s">
        <v>45</v>
      </c>
      <c r="DS87" s="36" t="s">
        <v>424</v>
      </c>
      <c r="DT87" s="36" t="s">
        <v>45</v>
      </c>
      <c r="DU87" s="36">
        <v>1.25</v>
      </c>
      <c r="DV87" s="36"/>
      <c r="DW87" s="885" t="s">
        <v>45</v>
      </c>
      <c r="DX87" s="885"/>
      <c r="DY87" s="36" t="s">
        <v>45</v>
      </c>
      <c r="DZ87" s="36" t="s">
        <v>45</v>
      </c>
      <c r="EA87" s="885" t="s">
        <v>45</v>
      </c>
      <c r="EB87" s="885"/>
      <c r="EC87" s="36" t="s">
        <v>45</v>
      </c>
      <c r="ED87" s="36" t="s">
        <v>45</v>
      </c>
      <c r="EE87" s="885" t="s">
        <v>45</v>
      </c>
      <c r="EF87" s="885"/>
      <c r="EG87" s="36" t="s">
        <v>45</v>
      </c>
      <c r="EH87" s="36" t="s">
        <v>45</v>
      </c>
      <c r="EI87" s="885" t="s">
        <v>45</v>
      </c>
      <c r="EJ87" s="886"/>
    </row>
    <row r="88" spans="2:140" x14ac:dyDescent="0.3">
      <c r="B88" s="11" t="s">
        <v>370</v>
      </c>
      <c r="C88" s="39"/>
      <c r="D88" s="40"/>
      <c r="E88" s="45"/>
      <c r="F88" s="39"/>
      <c r="G88" s="40"/>
      <c r="H88" s="44"/>
      <c r="I88" s="31"/>
      <c r="J88" s="40"/>
      <c r="K88" s="44"/>
      <c r="L88" s="39"/>
      <c r="M88" s="40"/>
      <c r="N88" s="44"/>
      <c r="O88" s="887"/>
      <c r="P88" s="874"/>
      <c r="Q88" s="874"/>
      <c r="R88" s="874"/>
      <c r="S88" s="865"/>
      <c r="T88" s="865"/>
      <c r="U88" s="865"/>
      <c r="V88" s="865"/>
      <c r="W88" s="865"/>
      <c r="X88" s="865"/>
      <c r="Y88" s="865"/>
      <c r="Z88" s="873"/>
      <c r="AA88" s="876"/>
      <c r="AB88" s="865"/>
      <c r="AC88" s="865"/>
      <c r="AD88" s="865"/>
      <c r="AE88" s="865"/>
      <c r="AF88" s="865"/>
      <c r="AG88" s="865"/>
      <c r="AH88" s="865"/>
      <c r="AI88" s="865"/>
      <c r="AJ88" s="865"/>
      <c r="AK88" s="865"/>
      <c r="AL88" s="865"/>
      <c r="AM88" s="865"/>
      <c r="AN88" s="865"/>
      <c r="AO88" s="865"/>
      <c r="AP88" s="865"/>
      <c r="AQ88" s="865"/>
      <c r="AR88" s="865"/>
      <c r="AS88" s="865"/>
      <c r="AT88" s="865"/>
      <c r="AU88" s="874"/>
      <c r="AV88" s="874"/>
      <c r="AW88" s="874"/>
      <c r="AX88" s="874"/>
      <c r="AY88" s="874"/>
      <c r="AZ88" s="874"/>
      <c r="BA88" s="874"/>
      <c r="BB88" s="874"/>
      <c r="BC88" s="874"/>
      <c r="BD88" s="874"/>
      <c r="BE88" s="874"/>
      <c r="BF88" s="874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865"/>
      <c r="CO88" s="865"/>
      <c r="CP88" s="865"/>
      <c r="CQ88" s="865"/>
      <c r="CR88" s="865"/>
      <c r="CS88" s="877"/>
      <c r="CT88" s="869"/>
      <c r="CU88" s="865"/>
      <c r="CV88" s="873"/>
      <c r="CW88" s="876"/>
      <c r="CX88" s="865"/>
      <c r="CY88" s="865"/>
      <c r="CZ88" s="865"/>
      <c r="DA88" s="865"/>
      <c r="DB88" s="865"/>
      <c r="DC88" s="865"/>
      <c r="DD88" s="865"/>
      <c r="DE88" s="877"/>
      <c r="DF88" s="10"/>
      <c r="DG88" s="36"/>
      <c r="DH88" s="74"/>
      <c r="DI88" s="32"/>
      <c r="DJ88" s="36"/>
      <c r="DK88" s="36"/>
      <c r="DL88" s="36"/>
      <c r="DM88" s="36"/>
      <c r="DN88" s="36"/>
      <c r="DO88" s="63"/>
      <c r="DP88" s="63"/>
      <c r="DQ88" s="36" t="s">
        <v>45</v>
      </c>
      <c r="DR88" s="36"/>
      <c r="DS88" s="36" t="s">
        <v>45</v>
      </c>
      <c r="DT88" s="36"/>
      <c r="DU88" s="36"/>
      <c r="DV88" s="36"/>
      <c r="DW88" s="63"/>
      <c r="DX88" s="63"/>
      <c r="DY88" s="36"/>
      <c r="DZ88" s="36"/>
      <c r="EA88" s="63"/>
      <c r="EB88" s="63"/>
      <c r="EC88" s="36" t="s">
        <v>371</v>
      </c>
      <c r="ED88" s="36" t="s">
        <v>371</v>
      </c>
      <c r="EE88" s="885" t="s">
        <v>45</v>
      </c>
      <c r="EF88" s="885"/>
      <c r="EG88" s="36" t="s">
        <v>45</v>
      </c>
      <c r="EH88" s="36" t="s">
        <v>45</v>
      </c>
      <c r="EI88" s="885" t="s">
        <v>45</v>
      </c>
      <c r="EJ88" s="886"/>
    </row>
    <row r="89" spans="2:140" ht="41.4" x14ac:dyDescent="0.3">
      <c r="B89" s="11" t="s">
        <v>214</v>
      </c>
      <c r="C89" s="39"/>
      <c r="D89" s="40"/>
      <c r="E89" s="45"/>
      <c r="F89" s="39"/>
      <c r="G89" s="40"/>
      <c r="H89" s="44"/>
      <c r="I89" s="31"/>
      <c r="J89" s="40"/>
      <c r="K89" s="44"/>
      <c r="L89" s="39"/>
      <c r="M89" s="40"/>
      <c r="N89" s="44"/>
      <c r="O89" s="887"/>
      <c r="P89" s="874"/>
      <c r="Q89" s="874"/>
      <c r="R89" s="874"/>
      <c r="S89" s="865"/>
      <c r="T89" s="865"/>
      <c r="U89" s="865"/>
      <c r="V89" s="865"/>
      <c r="W89" s="865"/>
      <c r="X89" s="865"/>
      <c r="Y89" s="865"/>
      <c r="Z89" s="873"/>
      <c r="AA89" s="876"/>
      <c r="AB89" s="865"/>
      <c r="AC89" s="865"/>
      <c r="AD89" s="865"/>
      <c r="AE89" s="865"/>
      <c r="AF89" s="865"/>
      <c r="AG89" s="865"/>
      <c r="AH89" s="865"/>
      <c r="AI89" s="865"/>
      <c r="AJ89" s="865"/>
      <c r="AK89" s="865"/>
      <c r="AL89" s="865"/>
      <c r="AM89" s="865"/>
      <c r="AN89" s="865"/>
      <c r="AO89" s="865"/>
      <c r="AP89" s="865"/>
      <c r="AQ89" s="865"/>
      <c r="AR89" s="865"/>
      <c r="AS89" s="865"/>
      <c r="AT89" s="865"/>
      <c r="AU89" s="874"/>
      <c r="AV89" s="874"/>
      <c r="AW89" s="874"/>
      <c r="AX89" s="874"/>
      <c r="AY89" s="874"/>
      <c r="AZ89" s="874"/>
      <c r="BA89" s="874"/>
      <c r="BB89" s="874"/>
      <c r="BC89" s="874"/>
      <c r="BD89" s="874"/>
      <c r="BE89" s="874"/>
      <c r="BF89" s="874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865"/>
      <c r="CO89" s="865"/>
      <c r="CP89" s="865"/>
      <c r="CQ89" s="865"/>
      <c r="CR89" s="865"/>
      <c r="CS89" s="877"/>
      <c r="CT89" s="869"/>
      <c r="CU89" s="865"/>
      <c r="CV89" s="873"/>
      <c r="CW89" s="876"/>
      <c r="CX89" s="865"/>
      <c r="CY89" s="865"/>
      <c r="CZ89" s="865"/>
      <c r="DA89" s="865"/>
      <c r="DB89" s="865"/>
      <c r="DC89" s="865"/>
      <c r="DD89" s="865"/>
      <c r="DE89" s="877"/>
      <c r="DF89" s="10" t="s">
        <v>45</v>
      </c>
      <c r="DG89" s="36" t="s">
        <v>45</v>
      </c>
      <c r="DH89" s="74" t="s">
        <v>45</v>
      </c>
      <c r="DI89" s="32" t="s">
        <v>468</v>
      </c>
      <c r="DJ89" s="36" t="s">
        <v>45</v>
      </c>
      <c r="DK89" s="36" t="s">
        <v>468</v>
      </c>
      <c r="DL89" s="36" t="s">
        <v>45</v>
      </c>
      <c r="DM89" s="38" t="s">
        <v>469</v>
      </c>
      <c r="DN89" s="36"/>
      <c r="DO89" s="885" t="s">
        <v>45</v>
      </c>
      <c r="DP89" s="885"/>
      <c r="DQ89" s="36" t="s">
        <v>424</v>
      </c>
      <c r="DR89" s="36" t="s">
        <v>45</v>
      </c>
      <c r="DS89" s="36" t="s">
        <v>424</v>
      </c>
      <c r="DT89" s="36" t="s">
        <v>45</v>
      </c>
      <c r="DU89" s="36" t="s">
        <v>45</v>
      </c>
      <c r="DV89" s="36"/>
      <c r="DW89" s="885" t="s">
        <v>45</v>
      </c>
      <c r="DX89" s="885"/>
      <c r="DY89" s="36" t="s">
        <v>45</v>
      </c>
      <c r="DZ89" s="36" t="s">
        <v>45</v>
      </c>
      <c r="EA89" s="885" t="s">
        <v>45</v>
      </c>
      <c r="EB89" s="885"/>
      <c r="EC89" s="36" t="s">
        <v>45</v>
      </c>
      <c r="ED89" s="36" t="s">
        <v>45</v>
      </c>
      <c r="EE89" s="885" t="s">
        <v>45</v>
      </c>
      <c r="EF89" s="885"/>
      <c r="EG89" s="36" t="s">
        <v>45</v>
      </c>
      <c r="EH89" s="36" t="s">
        <v>45</v>
      </c>
      <c r="EI89" s="885" t="s">
        <v>45</v>
      </c>
      <c r="EJ89" s="886"/>
    </row>
    <row r="90" spans="2:140" s="1" customFormat="1" ht="15" customHeight="1" x14ac:dyDescent="0.3">
      <c r="B90" s="11" t="s">
        <v>74</v>
      </c>
      <c r="C90" s="10"/>
      <c r="D90" s="36"/>
      <c r="E90" s="33"/>
      <c r="F90" s="10"/>
      <c r="G90" s="36"/>
      <c r="H90" s="41"/>
      <c r="I90" s="32"/>
      <c r="J90" s="36"/>
      <c r="K90" s="41"/>
      <c r="L90" s="10"/>
      <c r="M90" s="36"/>
      <c r="N90" s="41"/>
      <c r="O90" s="887"/>
      <c r="P90" s="874"/>
      <c r="Q90" s="874"/>
      <c r="R90" s="874"/>
      <c r="S90" s="865"/>
      <c r="T90" s="865"/>
      <c r="U90" s="865"/>
      <c r="V90" s="865"/>
      <c r="W90" s="865"/>
      <c r="X90" s="865"/>
      <c r="Y90" s="865"/>
      <c r="Z90" s="873"/>
      <c r="AA90" s="876"/>
      <c r="AB90" s="865"/>
      <c r="AC90" s="865"/>
      <c r="AD90" s="865"/>
      <c r="AE90" s="865"/>
      <c r="AF90" s="865"/>
      <c r="AG90" s="865"/>
      <c r="AH90" s="865"/>
      <c r="AI90" s="865"/>
      <c r="AJ90" s="865"/>
      <c r="AK90" s="865"/>
      <c r="AL90" s="865"/>
      <c r="AM90" s="865"/>
      <c r="AN90" s="865"/>
      <c r="AO90" s="865"/>
      <c r="AP90" s="865"/>
      <c r="AQ90" s="865"/>
      <c r="AR90" s="865"/>
      <c r="AS90" s="865"/>
      <c r="AT90" s="865"/>
      <c r="AU90" s="874"/>
      <c r="AV90" s="874"/>
      <c r="AW90" s="874"/>
      <c r="AX90" s="874"/>
      <c r="AY90" s="874"/>
      <c r="AZ90" s="874"/>
      <c r="BA90" s="874"/>
      <c r="BB90" s="874"/>
      <c r="BC90" s="874"/>
      <c r="BD90" s="874"/>
      <c r="BE90" s="874"/>
      <c r="BF90" s="874"/>
      <c r="BG90" s="36"/>
      <c r="BH90" s="36"/>
      <c r="BI90" s="36"/>
      <c r="BJ90" s="36"/>
      <c r="BK90" s="36"/>
      <c r="BL90" s="36"/>
      <c r="BM90" s="36"/>
      <c r="BN90" s="36"/>
      <c r="BO90" s="36"/>
      <c r="BP90" s="60"/>
      <c r="BQ90" s="60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865"/>
      <c r="CO90" s="865"/>
      <c r="CP90" s="865"/>
      <c r="CQ90" s="865"/>
      <c r="CR90" s="865"/>
      <c r="CS90" s="877"/>
      <c r="CT90" s="869"/>
      <c r="CU90" s="865"/>
      <c r="CV90" s="873"/>
      <c r="CW90" s="876"/>
      <c r="CX90" s="865"/>
      <c r="CY90" s="865"/>
      <c r="CZ90" s="865"/>
      <c r="DA90" s="865"/>
      <c r="DB90" s="865"/>
      <c r="DC90" s="865"/>
      <c r="DD90" s="865"/>
      <c r="DE90" s="877"/>
      <c r="DF90" s="10"/>
      <c r="DG90" s="36"/>
      <c r="DH90" s="74"/>
      <c r="DI90" s="32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41"/>
    </row>
    <row r="91" spans="2:140" s="1" customFormat="1" ht="13.8" x14ac:dyDescent="0.3">
      <c r="B91" s="11" t="s">
        <v>75</v>
      </c>
      <c r="C91" s="10" t="s">
        <v>45</v>
      </c>
      <c r="D91" s="36" t="s">
        <v>45</v>
      </c>
      <c r="E91" s="33" t="s">
        <v>45</v>
      </c>
      <c r="F91" s="10" t="s">
        <v>45</v>
      </c>
      <c r="G91" s="36" t="s">
        <v>45</v>
      </c>
      <c r="H91" s="41" t="s">
        <v>45</v>
      </c>
      <c r="I91" s="32" t="s">
        <v>45</v>
      </c>
      <c r="J91" s="36" t="s">
        <v>45</v>
      </c>
      <c r="K91" s="41" t="s">
        <v>45</v>
      </c>
      <c r="L91" s="10" t="s">
        <v>45</v>
      </c>
      <c r="M91" s="36" t="s">
        <v>45</v>
      </c>
      <c r="N91" s="41" t="s">
        <v>45</v>
      </c>
      <c r="O91" s="887"/>
      <c r="P91" s="874"/>
      <c r="Q91" s="874"/>
      <c r="R91" s="874"/>
      <c r="S91" s="865"/>
      <c r="T91" s="865"/>
      <c r="U91" s="865"/>
      <c r="V91" s="865"/>
      <c r="W91" s="865"/>
      <c r="X91" s="865"/>
      <c r="Y91" s="865"/>
      <c r="Z91" s="873"/>
      <c r="AA91" s="876"/>
      <c r="AB91" s="865"/>
      <c r="AC91" s="865"/>
      <c r="AD91" s="865"/>
      <c r="AE91" s="865"/>
      <c r="AF91" s="865"/>
      <c r="AG91" s="865"/>
      <c r="AH91" s="865"/>
      <c r="AI91" s="865"/>
      <c r="AJ91" s="865"/>
      <c r="AK91" s="865"/>
      <c r="AL91" s="865"/>
      <c r="AM91" s="865"/>
      <c r="AN91" s="865"/>
      <c r="AO91" s="865"/>
      <c r="AP91" s="865"/>
      <c r="AQ91" s="865"/>
      <c r="AR91" s="865"/>
      <c r="AS91" s="865"/>
      <c r="AT91" s="865"/>
      <c r="AU91" s="874"/>
      <c r="AV91" s="874"/>
      <c r="AW91" s="874"/>
      <c r="AX91" s="874"/>
      <c r="AY91" s="874"/>
      <c r="AZ91" s="874"/>
      <c r="BA91" s="874"/>
      <c r="BB91" s="874"/>
      <c r="BC91" s="874"/>
      <c r="BD91" s="874"/>
      <c r="BE91" s="874"/>
      <c r="BF91" s="874"/>
      <c r="BG91" s="36"/>
      <c r="BH91" s="36"/>
      <c r="BI91" s="36"/>
      <c r="BJ91" s="36"/>
      <c r="BK91" s="36"/>
      <c r="BL91" s="36"/>
      <c r="BM91" s="36"/>
      <c r="BN91" s="36"/>
      <c r="BO91" s="36"/>
      <c r="BP91" s="36" t="s">
        <v>45</v>
      </c>
      <c r="BQ91" s="36" t="s">
        <v>45</v>
      </c>
      <c r="BR91" s="36" t="s">
        <v>45</v>
      </c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865"/>
      <c r="CO91" s="865"/>
      <c r="CP91" s="865"/>
      <c r="CQ91" s="865"/>
      <c r="CR91" s="865"/>
      <c r="CS91" s="877"/>
      <c r="CT91" s="869"/>
      <c r="CU91" s="865"/>
      <c r="CV91" s="873"/>
      <c r="CW91" s="876"/>
      <c r="CX91" s="865"/>
      <c r="CY91" s="865"/>
      <c r="CZ91" s="865"/>
      <c r="DA91" s="865"/>
      <c r="DB91" s="865"/>
      <c r="DC91" s="865"/>
      <c r="DD91" s="865"/>
      <c r="DE91" s="877"/>
      <c r="DF91" s="10" t="s">
        <v>45</v>
      </c>
      <c r="DG91" s="36" t="s">
        <v>45</v>
      </c>
      <c r="DH91" s="67" t="s">
        <v>45</v>
      </c>
      <c r="DI91" s="32">
        <v>1</v>
      </c>
      <c r="DJ91" s="36" t="s">
        <v>45</v>
      </c>
      <c r="DK91" s="36">
        <v>1</v>
      </c>
      <c r="DL91" s="36" t="s">
        <v>45</v>
      </c>
      <c r="DM91" s="36">
        <v>1</v>
      </c>
      <c r="DN91" s="36"/>
      <c r="DO91" s="885" t="s">
        <v>45</v>
      </c>
      <c r="DP91" s="885"/>
      <c r="DQ91" s="36">
        <v>1</v>
      </c>
      <c r="DR91" s="36" t="s">
        <v>45</v>
      </c>
      <c r="DS91" s="36">
        <v>1</v>
      </c>
      <c r="DT91" s="36" t="s">
        <v>45</v>
      </c>
      <c r="DU91" s="36">
        <v>1</v>
      </c>
      <c r="DV91" s="36"/>
      <c r="DW91" s="885" t="s">
        <v>45</v>
      </c>
      <c r="DX91" s="885"/>
      <c r="DY91" s="36" t="s">
        <v>45</v>
      </c>
      <c r="DZ91" s="36" t="s">
        <v>45</v>
      </c>
      <c r="EA91" s="885" t="s">
        <v>45</v>
      </c>
      <c r="EB91" s="885"/>
      <c r="EC91" s="36">
        <v>1</v>
      </c>
      <c r="ED91" s="36">
        <v>1</v>
      </c>
      <c r="EE91" s="885">
        <v>0</v>
      </c>
      <c r="EF91" s="885"/>
      <c r="EG91" s="36">
        <v>0</v>
      </c>
      <c r="EH91" s="36">
        <v>0</v>
      </c>
      <c r="EI91" s="885">
        <v>0</v>
      </c>
      <c r="EJ91" s="886"/>
    </row>
    <row r="92" spans="2:140" s="7" customFormat="1" ht="15" customHeight="1" x14ac:dyDescent="0.3">
      <c r="B92" s="11" t="s">
        <v>219</v>
      </c>
      <c r="C92" s="10" t="s">
        <v>45</v>
      </c>
      <c r="D92" s="36" t="s">
        <v>45</v>
      </c>
      <c r="E92" s="33" t="s">
        <v>45</v>
      </c>
      <c r="F92" s="10" t="s">
        <v>45</v>
      </c>
      <c r="G92" s="36" t="s">
        <v>45</v>
      </c>
      <c r="H92" s="41" t="s">
        <v>45</v>
      </c>
      <c r="I92" s="32" t="s">
        <v>45</v>
      </c>
      <c r="J92" s="36" t="s">
        <v>45</v>
      </c>
      <c r="K92" s="41" t="s">
        <v>45</v>
      </c>
      <c r="L92" s="10" t="s">
        <v>45</v>
      </c>
      <c r="M92" s="36" t="s">
        <v>45</v>
      </c>
      <c r="N92" s="41" t="s">
        <v>45</v>
      </c>
      <c r="O92" s="887"/>
      <c r="P92" s="874"/>
      <c r="Q92" s="874"/>
      <c r="R92" s="874"/>
      <c r="S92" s="865"/>
      <c r="T92" s="865"/>
      <c r="U92" s="865"/>
      <c r="V92" s="865"/>
      <c r="W92" s="865"/>
      <c r="X92" s="865"/>
      <c r="Y92" s="865"/>
      <c r="Z92" s="873"/>
      <c r="AA92" s="876"/>
      <c r="AB92" s="865"/>
      <c r="AC92" s="865"/>
      <c r="AD92" s="865"/>
      <c r="AE92" s="865"/>
      <c r="AF92" s="865"/>
      <c r="AG92" s="865"/>
      <c r="AH92" s="865"/>
      <c r="AI92" s="865"/>
      <c r="AJ92" s="865"/>
      <c r="AK92" s="865"/>
      <c r="AL92" s="865"/>
      <c r="AM92" s="865"/>
      <c r="AN92" s="865"/>
      <c r="AO92" s="865"/>
      <c r="AP92" s="865"/>
      <c r="AQ92" s="865"/>
      <c r="AR92" s="865"/>
      <c r="AS92" s="865"/>
      <c r="AT92" s="865"/>
      <c r="AU92" s="874"/>
      <c r="AV92" s="874"/>
      <c r="AW92" s="874"/>
      <c r="AX92" s="874"/>
      <c r="AY92" s="874"/>
      <c r="AZ92" s="874"/>
      <c r="BA92" s="874"/>
      <c r="BB92" s="874"/>
      <c r="BC92" s="874"/>
      <c r="BD92" s="874"/>
      <c r="BE92" s="874"/>
      <c r="BF92" s="874"/>
      <c r="BG92" s="36"/>
      <c r="BH92" s="36"/>
      <c r="BI92" s="36"/>
      <c r="BJ92" s="36"/>
      <c r="BK92" s="36"/>
      <c r="BL92" s="36"/>
      <c r="BM92" s="36"/>
      <c r="BN92" s="36"/>
      <c r="BO92" s="36"/>
      <c r="BP92" s="36" t="s">
        <v>45</v>
      </c>
      <c r="BQ92" s="36" t="s">
        <v>45</v>
      </c>
      <c r="BR92" s="36" t="s">
        <v>45</v>
      </c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865"/>
      <c r="CO92" s="865"/>
      <c r="CP92" s="865"/>
      <c r="CQ92" s="865"/>
      <c r="CR92" s="865"/>
      <c r="CS92" s="877"/>
      <c r="CT92" s="869"/>
      <c r="CU92" s="865"/>
      <c r="CV92" s="873"/>
      <c r="CW92" s="876"/>
      <c r="CX92" s="865"/>
      <c r="CY92" s="865"/>
      <c r="CZ92" s="865"/>
      <c r="DA92" s="865"/>
      <c r="DB92" s="865"/>
      <c r="DC92" s="865"/>
      <c r="DD92" s="865"/>
      <c r="DE92" s="877"/>
      <c r="DF92" s="10" t="s">
        <v>45</v>
      </c>
      <c r="DG92" s="36" t="s">
        <v>45</v>
      </c>
      <c r="DH92" s="67" t="s">
        <v>45</v>
      </c>
      <c r="DI92" s="32" t="s">
        <v>470</v>
      </c>
      <c r="DJ92" s="36" t="s">
        <v>45</v>
      </c>
      <c r="DK92" s="36" t="s">
        <v>470</v>
      </c>
      <c r="DL92" s="36" t="s">
        <v>45</v>
      </c>
      <c r="DM92" s="36" t="s">
        <v>470</v>
      </c>
      <c r="DN92" s="36"/>
      <c r="DO92" s="885" t="s">
        <v>45</v>
      </c>
      <c r="DP92" s="885"/>
      <c r="DQ92" s="36"/>
      <c r="DR92" s="36" t="s">
        <v>45</v>
      </c>
      <c r="DS92" s="36"/>
      <c r="DT92" s="36" t="s">
        <v>45</v>
      </c>
      <c r="DU92" s="36">
        <v>1.25</v>
      </c>
      <c r="DV92" s="36"/>
      <c r="DW92" s="885" t="s">
        <v>45</v>
      </c>
      <c r="DX92" s="885"/>
      <c r="DY92" s="36" t="s">
        <v>45</v>
      </c>
      <c r="DZ92" s="36" t="s">
        <v>45</v>
      </c>
      <c r="EA92" s="885" t="s">
        <v>45</v>
      </c>
      <c r="EB92" s="885"/>
      <c r="EC92" s="36" t="s">
        <v>372</v>
      </c>
      <c r="ED92" s="36" t="s">
        <v>372</v>
      </c>
      <c r="EE92" s="892" t="s">
        <v>45</v>
      </c>
      <c r="EF92" s="892"/>
      <c r="EG92" s="892" t="s">
        <v>45</v>
      </c>
      <c r="EH92" s="892"/>
      <c r="EI92" s="892" t="s">
        <v>45</v>
      </c>
      <c r="EJ92" s="928"/>
    </row>
    <row r="93" spans="2:140" s="1" customFormat="1" ht="41.4" x14ac:dyDescent="0.3">
      <c r="B93" s="11" t="s">
        <v>76</v>
      </c>
      <c r="C93" s="10" t="s">
        <v>45</v>
      </c>
      <c r="D93" s="36" t="s">
        <v>45</v>
      </c>
      <c r="E93" s="33" t="s">
        <v>45</v>
      </c>
      <c r="F93" s="10" t="s">
        <v>45</v>
      </c>
      <c r="G93" s="36" t="s">
        <v>45</v>
      </c>
      <c r="H93" s="41" t="s">
        <v>45</v>
      </c>
      <c r="I93" s="32" t="s">
        <v>45</v>
      </c>
      <c r="J93" s="36" t="s">
        <v>45</v>
      </c>
      <c r="K93" s="41" t="s">
        <v>45</v>
      </c>
      <c r="L93" s="10" t="s">
        <v>45</v>
      </c>
      <c r="M93" s="36" t="s">
        <v>45</v>
      </c>
      <c r="N93" s="41" t="s">
        <v>45</v>
      </c>
      <c r="O93" s="887"/>
      <c r="P93" s="874"/>
      <c r="Q93" s="874"/>
      <c r="R93" s="874"/>
      <c r="S93" s="865"/>
      <c r="T93" s="865"/>
      <c r="U93" s="865"/>
      <c r="V93" s="865"/>
      <c r="W93" s="865"/>
      <c r="X93" s="865"/>
      <c r="Y93" s="865"/>
      <c r="Z93" s="873"/>
      <c r="AA93" s="876"/>
      <c r="AB93" s="865"/>
      <c r="AC93" s="865"/>
      <c r="AD93" s="865"/>
      <c r="AE93" s="865"/>
      <c r="AF93" s="865"/>
      <c r="AG93" s="865"/>
      <c r="AH93" s="865"/>
      <c r="AI93" s="865"/>
      <c r="AJ93" s="865"/>
      <c r="AK93" s="865"/>
      <c r="AL93" s="865"/>
      <c r="AM93" s="865"/>
      <c r="AN93" s="865"/>
      <c r="AO93" s="865"/>
      <c r="AP93" s="865"/>
      <c r="AQ93" s="865"/>
      <c r="AR93" s="865"/>
      <c r="AS93" s="865"/>
      <c r="AT93" s="865"/>
      <c r="AU93" s="874"/>
      <c r="AV93" s="874"/>
      <c r="AW93" s="874"/>
      <c r="AX93" s="874"/>
      <c r="AY93" s="874"/>
      <c r="AZ93" s="874"/>
      <c r="BA93" s="874"/>
      <c r="BB93" s="874"/>
      <c r="BC93" s="874"/>
      <c r="BD93" s="874"/>
      <c r="BE93" s="874"/>
      <c r="BF93" s="874"/>
      <c r="BG93" s="36"/>
      <c r="BH93" s="36"/>
      <c r="BI93" s="36"/>
      <c r="BJ93" s="36"/>
      <c r="BK93" s="36"/>
      <c r="BL93" s="36"/>
      <c r="BM93" s="36"/>
      <c r="BN93" s="36"/>
      <c r="BO93" s="36"/>
      <c r="BP93" s="36" t="s">
        <v>45</v>
      </c>
      <c r="BQ93" s="36" t="s">
        <v>45</v>
      </c>
      <c r="BR93" s="36" t="s">
        <v>45</v>
      </c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865"/>
      <c r="CO93" s="865"/>
      <c r="CP93" s="865"/>
      <c r="CQ93" s="865"/>
      <c r="CR93" s="865"/>
      <c r="CS93" s="877"/>
      <c r="CT93" s="869"/>
      <c r="CU93" s="865"/>
      <c r="CV93" s="873"/>
      <c r="CW93" s="876"/>
      <c r="CX93" s="865"/>
      <c r="CY93" s="865"/>
      <c r="CZ93" s="865"/>
      <c r="DA93" s="865"/>
      <c r="DB93" s="865"/>
      <c r="DC93" s="865"/>
      <c r="DD93" s="865"/>
      <c r="DE93" s="877"/>
      <c r="DF93" s="10" t="s">
        <v>45</v>
      </c>
      <c r="DG93" s="36" t="s">
        <v>45</v>
      </c>
      <c r="DH93" s="67" t="s">
        <v>45</v>
      </c>
      <c r="DI93" s="94">
        <v>0.86</v>
      </c>
      <c r="DJ93" s="36" t="s">
        <v>45</v>
      </c>
      <c r="DK93" s="64">
        <v>0.86</v>
      </c>
      <c r="DL93" s="36" t="s">
        <v>45</v>
      </c>
      <c r="DM93" s="38" t="s">
        <v>194</v>
      </c>
      <c r="DN93" s="37" t="s">
        <v>195</v>
      </c>
      <c r="DO93" s="885" t="s">
        <v>45</v>
      </c>
      <c r="DP93" s="885"/>
      <c r="DQ93" s="64">
        <v>0.8</v>
      </c>
      <c r="DR93" s="36" t="s">
        <v>45</v>
      </c>
      <c r="DS93" s="64">
        <v>0.8</v>
      </c>
      <c r="DT93" s="36" t="s">
        <v>45</v>
      </c>
      <c r="DU93" s="38" t="s">
        <v>194</v>
      </c>
      <c r="DV93" s="37" t="s">
        <v>195</v>
      </c>
      <c r="DW93" s="885" t="s">
        <v>45</v>
      </c>
      <c r="DX93" s="885"/>
      <c r="DY93" s="36" t="s">
        <v>45</v>
      </c>
      <c r="DZ93" s="36" t="s">
        <v>45</v>
      </c>
      <c r="EA93" s="885" t="s">
        <v>45</v>
      </c>
      <c r="EB93" s="885"/>
      <c r="EC93" s="36" t="s">
        <v>375</v>
      </c>
      <c r="ED93" s="36" t="s">
        <v>375</v>
      </c>
      <c r="EE93" s="890" t="s">
        <v>375</v>
      </c>
      <c r="EF93" s="890"/>
      <c r="EG93" s="38" t="s">
        <v>375</v>
      </c>
      <c r="EH93" s="38" t="s">
        <v>375</v>
      </c>
      <c r="EI93" s="890" t="s">
        <v>375</v>
      </c>
      <c r="EJ93" s="930"/>
    </row>
    <row r="94" spans="2:140" s="1" customFormat="1" ht="13.8" x14ac:dyDescent="0.3">
      <c r="B94" s="11" t="s">
        <v>77</v>
      </c>
      <c r="C94" s="10" t="s">
        <v>45</v>
      </c>
      <c r="D94" s="36" t="s">
        <v>45</v>
      </c>
      <c r="E94" s="33" t="s">
        <v>45</v>
      </c>
      <c r="F94" s="10" t="s">
        <v>45</v>
      </c>
      <c r="G94" s="36" t="s">
        <v>45</v>
      </c>
      <c r="H94" s="41" t="s">
        <v>45</v>
      </c>
      <c r="I94" s="32" t="s">
        <v>45</v>
      </c>
      <c r="J94" s="36" t="s">
        <v>45</v>
      </c>
      <c r="K94" s="41" t="s">
        <v>45</v>
      </c>
      <c r="L94" s="10" t="s">
        <v>45</v>
      </c>
      <c r="M94" s="36" t="s">
        <v>45</v>
      </c>
      <c r="N94" s="41" t="s">
        <v>45</v>
      </c>
      <c r="O94" s="887"/>
      <c r="P94" s="874"/>
      <c r="Q94" s="874"/>
      <c r="R94" s="874"/>
      <c r="S94" s="865"/>
      <c r="T94" s="865"/>
      <c r="U94" s="865"/>
      <c r="V94" s="865"/>
      <c r="W94" s="865"/>
      <c r="X94" s="865"/>
      <c r="Y94" s="865"/>
      <c r="Z94" s="873"/>
      <c r="AA94" s="876"/>
      <c r="AB94" s="865"/>
      <c r="AC94" s="865"/>
      <c r="AD94" s="865"/>
      <c r="AE94" s="865"/>
      <c r="AF94" s="865"/>
      <c r="AG94" s="865"/>
      <c r="AH94" s="865"/>
      <c r="AI94" s="865"/>
      <c r="AJ94" s="865"/>
      <c r="AK94" s="865"/>
      <c r="AL94" s="865"/>
      <c r="AM94" s="865"/>
      <c r="AN94" s="865"/>
      <c r="AO94" s="865"/>
      <c r="AP94" s="865"/>
      <c r="AQ94" s="865"/>
      <c r="AR94" s="865"/>
      <c r="AS94" s="865"/>
      <c r="AT94" s="865"/>
      <c r="AU94" s="874"/>
      <c r="AV94" s="874"/>
      <c r="AW94" s="874"/>
      <c r="AX94" s="874"/>
      <c r="AY94" s="874"/>
      <c r="AZ94" s="874"/>
      <c r="BA94" s="874"/>
      <c r="BB94" s="874"/>
      <c r="BC94" s="874"/>
      <c r="BD94" s="874"/>
      <c r="BE94" s="874"/>
      <c r="BF94" s="874"/>
      <c r="BG94" s="36"/>
      <c r="BH94" s="36"/>
      <c r="BI94" s="36"/>
      <c r="BJ94" s="36"/>
      <c r="BK94" s="36"/>
      <c r="BL94" s="36"/>
      <c r="BM94" s="36"/>
      <c r="BN94" s="36"/>
      <c r="BO94" s="36"/>
      <c r="BP94" s="36" t="s">
        <v>45</v>
      </c>
      <c r="BQ94" s="36" t="s">
        <v>45</v>
      </c>
      <c r="BR94" s="36" t="s">
        <v>45</v>
      </c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865"/>
      <c r="CO94" s="865"/>
      <c r="CP94" s="865"/>
      <c r="CQ94" s="865"/>
      <c r="CR94" s="865"/>
      <c r="CS94" s="877"/>
      <c r="CT94" s="869"/>
      <c r="CU94" s="865"/>
      <c r="CV94" s="873"/>
      <c r="CW94" s="876"/>
      <c r="CX94" s="865"/>
      <c r="CY94" s="865"/>
      <c r="CZ94" s="865"/>
      <c r="DA94" s="865"/>
      <c r="DB94" s="865"/>
      <c r="DC94" s="865"/>
      <c r="DD94" s="865"/>
      <c r="DE94" s="877"/>
      <c r="DF94" s="10" t="s">
        <v>45</v>
      </c>
      <c r="DG94" s="36" t="s">
        <v>45</v>
      </c>
      <c r="DH94" s="67" t="s">
        <v>45</v>
      </c>
      <c r="DI94" s="32" t="s">
        <v>171</v>
      </c>
      <c r="DJ94" s="36" t="s">
        <v>45</v>
      </c>
      <c r="DK94" s="36" t="s">
        <v>171</v>
      </c>
      <c r="DL94" s="36" t="s">
        <v>45</v>
      </c>
      <c r="DM94" s="924" t="s">
        <v>171</v>
      </c>
      <c r="DN94" s="924"/>
      <c r="DO94" s="885" t="s">
        <v>45</v>
      </c>
      <c r="DP94" s="885"/>
      <c r="DQ94" s="36" t="s">
        <v>171</v>
      </c>
      <c r="DR94" s="36" t="s">
        <v>45</v>
      </c>
      <c r="DS94" s="36" t="s">
        <v>171</v>
      </c>
      <c r="DT94" s="36" t="s">
        <v>45</v>
      </c>
      <c r="DU94" s="924" t="s">
        <v>171</v>
      </c>
      <c r="DV94" s="924"/>
      <c r="DW94" s="885" t="s">
        <v>45</v>
      </c>
      <c r="DX94" s="885"/>
      <c r="DY94" s="36" t="s">
        <v>45</v>
      </c>
      <c r="DZ94" s="36" t="s">
        <v>45</v>
      </c>
      <c r="EA94" s="885" t="s">
        <v>45</v>
      </c>
      <c r="EB94" s="885"/>
      <c r="EC94" s="36" t="s">
        <v>45</v>
      </c>
      <c r="ED94" s="36" t="s">
        <v>45</v>
      </c>
      <c r="EE94" s="885" t="s">
        <v>45</v>
      </c>
      <c r="EF94" s="885"/>
      <c r="EG94" s="36" t="s">
        <v>45</v>
      </c>
      <c r="EH94" s="36" t="s">
        <v>45</v>
      </c>
      <c r="EI94" s="885" t="s">
        <v>45</v>
      </c>
      <c r="EJ94" s="886"/>
    </row>
    <row r="95" spans="2:140" s="1" customFormat="1" ht="13.8" x14ac:dyDescent="0.3">
      <c r="B95" s="11" t="s">
        <v>78</v>
      </c>
      <c r="C95" s="10" t="s">
        <v>45</v>
      </c>
      <c r="D95" s="36" t="s">
        <v>45</v>
      </c>
      <c r="E95" s="33" t="s">
        <v>45</v>
      </c>
      <c r="F95" s="10" t="s">
        <v>45</v>
      </c>
      <c r="G95" s="36" t="s">
        <v>45</v>
      </c>
      <c r="H95" s="41" t="s">
        <v>45</v>
      </c>
      <c r="I95" s="32" t="s">
        <v>45</v>
      </c>
      <c r="J95" s="36" t="s">
        <v>45</v>
      </c>
      <c r="K95" s="41" t="s">
        <v>45</v>
      </c>
      <c r="L95" s="10" t="s">
        <v>45</v>
      </c>
      <c r="M95" s="36" t="s">
        <v>45</v>
      </c>
      <c r="N95" s="41" t="s">
        <v>45</v>
      </c>
      <c r="O95" s="887"/>
      <c r="P95" s="874"/>
      <c r="Q95" s="874"/>
      <c r="R95" s="874"/>
      <c r="S95" s="865"/>
      <c r="T95" s="865"/>
      <c r="U95" s="865"/>
      <c r="V95" s="865"/>
      <c r="W95" s="865"/>
      <c r="X95" s="865"/>
      <c r="Y95" s="865"/>
      <c r="Z95" s="873"/>
      <c r="AA95" s="876"/>
      <c r="AB95" s="865"/>
      <c r="AC95" s="865"/>
      <c r="AD95" s="865"/>
      <c r="AE95" s="865"/>
      <c r="AF95" s="865"/>
      <c r="AG95" s="865"/>
      <c r="AH95" s="865"/>
      <c r="AI95" s="865"/>
      <c r="AJ95" s="865"/>
      <c r="AK95" s="865"/>
      <c r="AL95" s="865"/>
      <c r="AM95" s="865"/>
      <c r="AN95" s="865"/>
      <c r="AO95" s="865"/>
      <c r="AP95" s="865"/>
      <c r="AQ95" s="865"/>
      <c r="AR95" s="865"/>
      <c r="AS95" s="865"/>
      <c r="AT95" s="865"/>
      <c r="AU95" s="874"/>
      <c r="AV95" s="874"/>
      <c r="AW95" s="874"/>
      <c r="AX95" s="874"/>
      <c r="AY95" s="874"/>
      <c r="AZ95" s="874"/>
      <c r="BA95" s="874"/>
      <c r="BB95" s="874"/>
      <c r="BC95" s="874"/>
      <c r="BD95" s="874"/>
      <c r="BE95" s="874"/>
      <c r="BF95" s="874"/>
      <c r="BG95" s="36"/>
      <c r="BH95" s="36"/>
      <c r="BI95" s="36"/>
      <c r="BJ95" s="36"/>
      <c r="BK95" s="36"/>
      <c r="BL95" s="36"/>
      <c r="BM95" s="36"/>
      <c r="BN95" s="36"/>
      <c r="BO95" s="36"/>
      <c r="BP95" s="36" t="s">
        <v>45</v>
      </c>
      <c r="BQ95" s="36" t="s">
        <v>45</v>
      </c>
      <c r="BR95" s="36" t="s">
        <v>45</v>
      </c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865"/>
      <c r="CO95" s="865"/>
      <c r="CP95" s="865"/>
      <c r="CQ95" s="865"/>
      <c r="CR95" s="865"/>
      <c r="CS95" s="877"/>
      <c r="CT95" s="869"/>
      <c r="CU95" s="865"/>
      <c r="CV95" s="873"/>
      <c r="CW95" s="876"/>
      <c r="CX95" s="865"/>
      <c r="CY95" s="865"/>
      <c r="CZ95" s="865"/>
      <c r="DA95" s="865"/>
      <c r="DB95" s="865"/>
      <c r="DC95" s="865"/>
      <c r="DD95" s="865"/>
      <c r="DE95" s="877"/>
      <c r="DF95" s="10" t="s">
        <v>45</v>
      </c>
      <c r="DG95" s="36" t="s">
        <v>45</v>
      </c>
      <c r="DH95" s="67" t="s">
        <v>45</v>
      </c>
      <c r="DI95" s="94">
        <v>0</v>
      </c>
      <c r="DJ95" s="36" t="s">
        <v>45</v>
      </c>
      <c r="DK95" s="64">
        <v>0</v>
      </c>
      <c r="DL95" s="36" t="s">
        <v>45</v>
      </c>
      <c r="DM95" s="64">
        <v>0</v>
      </c>
      <c r="DN95" s="36"/>
      <c r="DO95" s="885" t="s">
        <v>45</v>
      </c>
      <c r="DP95" s="885"/>
      <c r="DQ95" s="64">
        <v>0</v>
      </c>
      <c r="DR95" s="36" t="s">
        <v>45</v>
      </c>
      <c r="DS95" s="64">
        <v>0</v>
      </c>
      <c r="DT95" s="36" t="s">
        <v>45</v>
      </c>
      <c r="DU95" s="64">
        <v>0</v>
      </c>
      <c r="DV95" s="36"/>
      <c r="DW95" s="885" t="s">
        <v>45</v>
      </c>
      <c r="DX95" s="885"/>
      <c r="DY95" s="36" t="s">
        <v>45</v>
      </c>
      <c r="DZ95" s="36" t="s">
        <v>45</v>
      </c>
      <c r="EA95" s="885" t="s">
        <v>45</v>
      </c>
      <c r="EB95" s="885"/>
      <c r="EC95" s="64">
        <v>0</v>
      </c>
      <c r="ED95" s="64">
        <v>0</v>
      </c>
      <c r="EE95" s="885" t="s">
        <v>45</v>
      </c>
      <c r="EF95" s="885"/>
      <c r="EG95" s="36" t="s">
        <v>45</v>
      </c>
      <c r="EH95" s="36" t="s">
        <v>45</v>
      </c>
      <c r="EI95" s="885" t="s">
        <v>45</v>
      </c>
      <c r="EJ95" s="886"/>
    </row>
    <row r="96" spans="2:140" s="1" customFormat="1" ht="13.8" x14ac:dyDescent="0.3">
      <c r="B96" s="11" t="s">
        <v>80</v>
      </c>
      <c r="C96" s="10" t="s">
        <v>45</v>
      </c>
      <c r="D96" s="36" t="s">
        <v>45</v>
      </c>
      <c r="E96" s="33" t="s">
        <v>45</v>
      </c>
      <c r="F96" s="10" t="s">
        <v>45</v>
      </c>
      <c r="G96" s="36" t="s">
        <v>45</v>
      </c>
      <c r="H96" s="41" t="s">
        <v>45</v>
      </c>
      <c r="I96" s="32" t="s">
        <v>45</v>
      </c>
      <c r="J96" s="36" t="s">
        <v>45</v>
      </c>
      <c r="K96" s="41" t="s">
        <v>45</v>
      </c>
      <c r="L96" s="10" t="s">
        <v>45</v>
      </c>
      <c r="M96" s="36" t="s">
        <v>45</v>
      </c>
      <c r="N96" s="41" t="s">
        <v>45</v>
      </c>
      <c r="O96" s="887"/>
      <c r="P96" s="874"/>
      <c r="Q96" s="874"/>
      <c r="R96" s="874"/>
      <c r="S96" s="865"/>
      <c r="T96" s="865"/>
      <c r="U96" s="865"/>
      <c r="V96" s="865"/>
      <c r="W96" s="865"/>
      <c r="X96" s="865"/>
      <c r="Y96" s="865"/>
      <c r="Z96" s="873"/>
      <c r="AA96" s="876"/>
      <c r="AB96" s="865"/>
      <c r="AC96" s="865"/>
      <c r="AD96" s="865"/>
      <c r="AE96" s="865"/>
      <c r="AF96" s="865"/>
      <c r="AG96" s="865"/>
      <c r="AH96" s="865"/>
      <c r="AI96" s="865"/>
      <c r="AJ96" s="865"/>
      <c r="AK96" s="865"/>
      <c r="AL96" s="865"/>
      <c r="AM96" s="865"/>
      <c r="AN96" s="865"/>
      <c r="AO96" s="865"/>
      <c r="AP96" s="865"/>
      <c r="AQ96" s="865"/>
      <c r="AR96" s="865"/>
      <c r="AS96" s="865"/>
      <c r="AT96" s="865"/>
      <c r="AU96" s="874"/>
      <c r="AV96" s="874"/>
      <c r="AW96" s="874"/>
      <c r="AX96" s="874"/>
      <c r="AY96" s="874"/>
      <c r="AZ96" s="874"/>
      <c r="BA96" s="874"/>
      <c r="BB96" s="874"/>
      <c r="BC96" s="874"/>
      <c r="BD96" s="874"/>
      <c r="BE96" s="874"/>
      <c r="BF96" s="874"/>
      <c r="BG96" s="36"/>
      <c r="BH96" s="36"/>
      <c r="BI96" s="36"/>
      <c r="BJ96" s="36"/>
      <c r="BK96" s="36"/>
      <c r="BL96" s="36"/>
      <c r="BM96" s="36"/>
      <c r="BN96" s="36"/>
      <c r="BO96" s="36"/>
      <c r="BP96" s="36" t="s">
        <v>45</v>
      </c>
      <c r="BQ96" s="36" t="s">
        <v>45</v>
      </c>
      <c r="BR96" s="36" t="s">
        <v>45</v>
      </c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865"/>
      <c r="CO96" s="865"/>
      <c r="CP96" s="865"/>
      <c r="CQ96" s="865"/>
      <c r="CR96" s="865"/>
      <c r="CS96" s="877"/>
      <c r="CT96" s="869"/>
      <c r="CU96" s="865"/>
      <c r="CV96" s="873"/>
      <c r="CW96" s="876"/>
      <c r="CX96" s="865"/>
      <c r="CY96" s="865"/>
      <c r="CZ96" s="865"/>
      <c r="DA96" s="865"/>
      <c r="DB96" s="865"/>
      <c r="DC96" s="865"/>
      <c r="DD96" s="865"/>
      <c r="DE96" s="877"/>
      <c r="DF96" s="10" t="s">
        <v>45</v>
      </c>
      <c r="DG96" s="36" t="s">
        <v>45</v>
      </c>
      <c r="DH96" s="67" t="s">
        <v>45</v>
      </c>
      <c r="DI96" s="32" t="s">
        <v>172</v>
      </c>
      <c r="DJ96" s="36" t="s">
        <v>45</v>
      </c>
      <c r="DK96" s="36" t="s">
        <v>172</v>
      </c>
      <c r="DL96" s="36" t="s">
        <v>45</v>
      </c>
      <c r="DM96" s="885" t="s">
        <v>190</v>
      </c>
      <c r="DN96" s="885"/>
      <c r="DO96" s="885" t="s">
        <v>45</v>
      </c>
      <c r="DP96" s="885"/>
      <c r="DQ96" s="36" t="s">
        <v>172</v>
      </c>
      <c r="DR96" s="36" t="s">
        <v>45</v>
      </c>
      <c r="DS96" s="36" t="s">
        <v>172</v>
      </c>
      <c r="DT96" s="36" t="s">
        <v>45</v>
      </c>
      <c r="DU96" s="885" t="s">
        <v>190</v>
      </c>
      <c r="DV96" s="885"/>
      <c r="DW96" s="885" t="s">
        <v>45</v>
      </c>
      <c r="DX96" s="885"/>
      <c r="DY96" s="36" t="s">
        <v>45</v>
      </c>
      <c r="DZ96" s="36" t="s">
        <v>45</v>
      </c>
      <c r="EA96" s="885" t="s">
        <v>45</v>
      </c>
      <c r="EB96" s="885"/>
      <c r="EC96" s="36" t="s">
        <v>376</v>
      </c>
      <c r="ED96" s="36" t="s">
        <v>190</v>
      </c>
      <c r="EE96" s="885" t="s">
        <v>45</v>
      </c>
      <c r="EF96" s="885"/>
      <c r="EG96" s="36" t="s">
        <v>45</v>
      </c>
      <c r="EH96" s="36" t="s">
        <v>45</v>
      </c>
      <c r="EI96" s="885" t="s">
        <v>45</v>
      </c>
      <c r="EJ96" s="886"/>
    </row>
    <row r="97" spans="2:140" s="7" customFormat="1" ht="12.75" hidden="1" customHeight="1" x14ac:dyDescent="0.3">
      <c r="B97" s="11" t="s">
        <v>79</v>
      </c>
      <c r="C97" s="10" t="s">
        <v>45</v>
      </c>
      <c r="D97" s="36" t="s">
        <v>45</v>
      </c>
      <c r="E97" s="33" t="s">
        <v>45</v>
      </c>
      <c r="F97" s="10" t="s">
        <v>45</v>
      </c>
      <c r="G97" s="36" t="s">
        <v>45</v>
      </c>
      <c r="H97" s="41" t="s">
        <v>45</v>
      </c>
      <c r="I97" s="32" t="s">
        <v>45</v>
      </c>
      <c r="J97" s="36" t="s">
        <v>45</v>
      </c>
      <c r="K97" s="41" t="s">
        <v>45</v>
      </c>
      <c r="L97" s="10" t="s">
        <v>45</v>
      </c>
      <c r="M97" s="36" t="s">
        <v>45</v>
      </c>
      <c r="N97" s="41" t="s">
        <v>45</v>
      </c>
      <c r="O97" s="887"/>
      <c r="P97" s="874"/>
      <c r="Q97" s="874"/>
      <c r="R97" s="874"/>
      <c r="S97" s="865"/>
      <c r="T97" s="865"/>
      <c r="U97" s="865"/>
      <c r="V97" s="865"/>
      <c r="W97" s="865"/>
      <c r="X97" s="865"/>
      <c r="Y97" s="865"/>
      <c r="Z97" s="873"/>
      <c r="AA97" s="876"/>
      <c r="AB97" s="865"/>
      <c r="AC97" s="865"/>
      <c r="AD97" s="865"/>
      <c r="AE97" s="865"/>
      <c r="AF97" s="865"/>
      <c r="AG97" s="865"/>
      <c r="AH97" s="865"/>
      <c r="AI97" s="865"/>
      <c r="AJ97" s="865"/>
      <c r="AK97" s="865"/>
      <c r="AL97" s="865"/>
      <c r="AM97" s="865"/>
      <c r="AN97" s="865"/>
      <c r="AO97" s="865"/>
      <c r="AP97" s="865"/>
      <c r="AQ97" s="865"/>
      <c r="AR97" s="865"/>
      <c r="AS97" s="865"/>
      <c r="AT97" s="865"/>
      <c r="AU97" s="874"/>
      <c r="AV97" s="874"/>
      <c r="AW97" s="874"/>
      <c r="AX97" s="874"/>
      <c r="AY97" s="874"/>
      <c r="AZ97" s="874"/>
      <c r="BA97" s="874"/>
      <c r="BB97" s="874"/>
      <c r="BC97" s="874"/>
      <c r="BD97" s="874"/>
      <c r="BE97" s="874"/>
      <c r="BF97" s="874"/>
      <c r="BG97" s="36"/>
      <c r="BH97" s="36"/>
      <c r="BI97" s="36"/>
      <c r="BJ97" s="36"/>
      <c r="BK97" s="36"/>
      <c r="BL97" s="36"/>
      <c r="BM97" s="36"/>
      <c r="BN97" s="36"/>
      <c r="BO97" s="36"/>
      <c r="BP97" s="36" t="s">
        <v>45</v>
      </c>
      <c r="BQ97" s="36" t="s">
        <v>45</v>
      </c>
      <c r="BR97" s="36" t="s">
        <v>45</v>
      </c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865"/>
      <c r="CO97" s="865"/>
      <c r="CP97" s="865"/>
      <c r="CQ97" s="865"/>
      <c r="CR97" s="865"/>
      <c r="CS97" s="877"/>
      <c r="CT97" s="869"/>
      <c r="CU97" s="865"/>
      <c r="CV97" s="873"/>
      <c r="CW97" s="876"/>
      <c r="CX97" s="865"/>
      <c r="CY97" s="865"/>
      <c r="CZ97" s="865"/>
      <c r="DA97" s="865"/>
      <c r="DB97" s="865"/>
      <c r="DC97" s="865"/>
      <c r="DD97" s="865"/>
      <c r="DE97" s="877"/>
      <c r="DF97" s="10" t="s">
        <v>45</v>
      </c>
      <c r="DG97" s="36" t="s">
        <v>45</v>
      </c>
      <c r="DH97" s="67" t="s">
        <v>45</v>
      </c>
      <c r="DI97" s="94">
        <v>0.25</v>
      </c>
      <c r="DJ97" s="36" t="s">
        <v>45</v>
      </c>
      <c r="DK97" s="64">
        <v>0.25</v>
      </c>
      <c r="DL97" s="36" t="s">
        <v>45</v>
      </c>
      <c r="DM97" s="925">
        <v>0.25</v>
      </c>
      <c r="DN97" s="925"/>
      <c r="DO97" s="885" t="s">
        <v>45</v>
      </c>
      <c r="DP97" s="885"/>
      <c r="DQ97" s="64">
        <v>0.25</v>
      </c>
      <c r="DR97" s="36" t="s">
        <v>45</v>
      </c>
      <c r="DS97" s="64">
        <v>0.25</v>
      </c>
      <c r="DT97" s="36" t="s">
        <v>45</v>
      </c>
      <c r="DU97" s="925">
        <v>0.25</v>
      </c>
      <c r="DV97" s="925"/>
      <c r="DW97" s="885" t="s">
        <v>45</v>
      </c>
      <c r="DX97" s="885"/>
      <c r="DY97" s="36" t="s">
        <v>45</v>
      </c>
      <c r="DZ97" s="36" t="s">
        <v>45</v>
      </c>
      <c r="EA97" s="885" t="s">
        <v>45</v>
      </c>
      <c r="EB97" s="885"/>
      <c r="EC97" s="36" t="s">
        <v>45</v>
      </c>
      <c r="ED97" s="36" t="s">
        <v>45</v>
      </c>
      <c r="EE97" s="885" t="s">
        <v>45</v>
      </c>
      <c r="EF97" s="885"/>
      <c r="EG97" s="36" t="s">
        <v>45</v>
      </c>
      <c r="EH97" s="36" t="s">
        <v>45</v>
      </c>
      <c r="EI97" s="885" t="s">
        <v>45</v>
      </c>
      <c r="EJ97" s="886"/>
    </row>
    <row r="98" spans="2:140" s="1" customFormat="1" ht="13.8" x14ac:dyDescent="0.3">
      <c r="B98" s="11" t="s">
        <v>174</v>
      </c>
      <c r="C98" s="10" t="s">
        <v>45</v>
      </c>
      <c r="D98" s="36" t="s">
        <v>45</v>
      </c>
      <c r="E98" s="33" t="s">
        <v>45</v>
      </c>
      <c r="F98" s="10" t="s">
        <v>45</v>
      </c>
      <c r="G98" s="36" t="s">
        <v>45</v>
      </c>
      <c r="H98" s="41" t="s">
        <v>45</v>
      </c>
      <c r="I98" s="32" t="s">
        <v>45</v>
      </c>
      <c r="J98" s="36" t="s">
        <v>45</v>
      </c>
      <c r="K98" s="41" t="s">
        <v>45</v>
      </c>
      <c r="L98" s="10" t="s">
        <v>45</v>
      </c>
      <c r="M98" s="36" t="s">
        <v>45</v>
      </c>
      <c r="N98" s="41" t="s">
        <v>45</v>
      </c>
      <c r="O98" s="887"/>
      <c r="P98" s="874"/>
      <c r="Q98" s="874"/>
      <c r="R98" s="874"/>
      <c r="S98" s="865"/>
      <c r="T98" s="865"/>
      <c r="U98" s="865"/>
      <c r="V98" s="865"/>
      <c r="W98" s="865"/>
      <c r="X98" s="865"/>
      <c r="Y98" s="865"/>
      <c r="Z98" s="873"/>
      <c r="AA98" s="876"/>
      <c r="AB98" s="865"/>
      <c r="AC98" s="865"/>
      <c r="AD98" s="865"/>
      <c r="AE98" s="865"/>
      <c r="AF98" s="865"/>
      <c r="AG98" s="865"/>
      <c r="AH98" s="865"/>
      <c r="AI98" s="865"/>
      <c r="AJ98" s="865"/>
      <c r="AK98" s="865"/>
      <c r="AL98" s="865"/>
      <c r="AM98" s="865"/>
      <c r="AN98" s="865"/>
      <c r="AO98" s="865"/>
      <c r="AP98" s="865"/>
      <c r="AQ98" s="865"/>
      <c r="AR98" s="865"/>
      <c r="AS98" s="865"/>
      <c r="AT98" s="865"/>
      <c r="AU98" s="874"/>
      <c r="AV98" s="874"/>
      <c r="AW98" s="874"/>
      <c r="AX98" s="874"/>
      <c r="AY98" s="874"/>
      <c r="AZ98" s="874"/>
      <c r="BA98" s="874"/>
      <c r="BB98" s="874"/>
      <c r="BC98" s="874"/>
      <c r="BD98" s="874"/>
      <c r="BE98" s="874"/>
      <c r="BF98" s="874"/>
      <c r="BG98" s="36"/>
      <c r="BH98" s="36"/>
      <c r="BI98" s="36"/>
      <c r="BJ98" s="36"/>
      <c r="BK98" s="36"/>
      <c r="BL98" s="36"/>
      <c r="BM98" s="36"/>
      <c r="BN98" s="36"/>
      <c r="BO98" s="36"/>
      <c r="BP98" s="36" t="s">
        <v>45</v>
      </c>
      <c r="BQ98" s="36" t="s">
        <v>45</v>
      </c>
      <c r="BR98" s="36" t="s">
        <v>45</v>
      </c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865"/>
      <c r="CO98" s="865"/>
      <c r="CP98" s="865"/>
      <c r="CQ98" s="865"/>
      <c r="CR98" s="865"/>
      <c r="CS98" s="877"/>
      <c r="CT98" s="869"/>
      <c r="CU98" s="865"/>
      <c r="CV98" s="873"/>
      <c r="CW98" s="876"/>
      <c r="CX98" s="865"/>
      <c r="CY98" s="865"/>
      <c r="CZ98" s="865"/>
      <c r="DA98" s="865"/>
      <c r="DB98" s="865"/>
      <c r="DC98" s="865"/>
      <c r="DD98" s="865"/>
      <c r="DE98" s="877"/>
      <c r="DF98" s="10" t="s">
        <v>45</v>
      </c>
      <c r="DG98" s="36" t="s">
        <v>45</v>
      </c>
      <c r="DH98" s="67" t="s">
        <v>45</v>
      </c>
      <c r="DI98" s="32" t="s">
        <v>175</v>
      </c>
      <c r="DJ98" s="36" t="s">
        <v>333</v>
      </c>
      <c r="DK98" s="36" t="s">
        <v>175</v>
      </c>
      <c r="DL98" s="36" t="s">
        <v>333</v>
      </c>
      <c r="DM98" s="924" t="s">
        <v>175</v>
      </c>
      <c r="DN98" s="924"/>
      <c r="DO98" s="885" t="s">
        <v>45</v>
      </c>
      <c r="DP98" s="885"/>
      <c r="DQ98" s="36" t="s">
        <v>451</v>
      </c>
      <c r="DR98" s="36" t="s">
        <v>45</v>
      </c>
      <c r="DS98" s="36" t="s">
        <v>451</v>
      </c>
      <c r="DT98" s="36" t="s">
        <v>45</v>
      </c>
      <c r="DU98" s="924" t="s">
        <v>175</v>
      </c>
      <c r="DV98" s="924"/>
      <c r="DW98" s="885" t="s">
        <v>45</v>
      </c>
      <c r="DX98" s="885"/>
      <c r="DY98" s="36" t="s">
        <v>45</v>
      </c>
      <c r="DZ98" s="36" t="s">
        <v>45</v>
      </c>
      <c r="EA98" s="885" t="s">
        <v>45</v>
      </c>
      <c r="EB98" s="885"/>
      <c r="EC98" s="36" t="s">
        <v>175</v>
      </c>
      <c r="ED98" s="36" t="s">
        <v>175</v>
      </c>
      <c r="EE98" s="885" t="s">
        <v>45</v>
      </c>
      <c r="EF98" s="885"/>
      <c r="EG98" s="36" t="s">
        <v>45</v>
      </c>
      <c r="EH98" s="36" t="s">
        <v>45</v>
      </c>
      <c r="EI98" s="885" t="s">
        <v>45</v>
      </c>
      <c r="EJ98" s="886"/>
    </row>
    <row r="99" spans="2:140" s="1" customFormat="1" ht="13.8" x14ac:dyDescent="0.3">
      <c r="B99" s="11" t="s">
        <v>173</v>
      </c>
      <c r="C99" s="10"/>
      <c r="D99" s="36"/>
      <c r="E99" s="33"/>
      <c r="F99" s="10"/>
      <c r="G99" s="36"/>
      <c r="H99" s="41"/>
      <c r="I99" s="32"/>
      <c r="J99" s="36"/>
      <c r="K99" s="41"/>
      <c r="L99" s="10"/>
      <c r="M99" s="36"/>
      <c r="N99" s="41"/>
      <c r="O99" s="887"/>
      <c r="P99" s="874"/>
      <c r="Q99" s="874"/>
      <c r="R99" s="874"/>
      <c r="S99" s="865"/>
      <c r="T99" s="865"/>
      <c r="U99" s="865"/>
      <c r="V99" s="865"/>
      <c r="W99" s="865"/>
      <c r="X99" s="865"/>
      <c r="Y99" s="865"/>
      <c r="Z99" s="873"/>
      <c r="AA99" s="876"/>
      <c r="AB99" s="865"/>
      <c r="AC99" s="865"/>
      <c r="AD99" s="865"/>
      <c r="AE99" s="865"/>
      <c r="AF99" s="865"/>
      <c r="AG99" s="865"/>
      <c r="AH99" s="865"/>
      <c r="AI99" s="865"/>
      <c r="AJ99" s="865"/>
      <c r="AK99" s="865"/>
      <c r="AL99" s="865"/>
      <c r="AM99" s="865"/>
      <c r="AN99" s="865"/>
      <c r="AO99" s="865"/>
      <c r="AP99" s="865"/>
      <c r="AQ99" s="865"/>
      <c r="AR99" s="865"/>
      <c r="AS99" s="865"/>
      <c r="AT99" s="865"/>
      <c r="AU99" s="874"/>
      <c r="AV99" s="874"/>
      <c r="AW99" s="874"/>
      <c r="AX99" s="874"/>
      <c r="AY99" s="874"/>
      <c r="AZ99" s="874"/>
      <c r="BA99" s="874"/>
      <c r="BB99" s="874"/>
      <c r="BC99" s="874"/>
      <c r="BD99" s="874"/>
      <c r="BE99" s="874"/>
      <c r="BF99" s="874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865"/>
      <c r="CO99" s="865"/>
      <c r="CP99" s="865"/>
      <c r="CQ99" s="865"/>
      <c r="CR99" s="865"/>
      <c r="CS99" s="877"/>
      <c r="CT99" s="869"/>
      <c r="CU99" s="865"/>
      <c r="CV99" s="873"/>
      <c r="CW99" s="876"/>
      <c r="CX99" s="865"/>
      <c r="CY99" s="865"/>
      <c r="CZ99" s="865"/>
      <c r="DA99" s="865"/>
      <c r="DB99" s="865"/>
      <c r="DC99" s="865"/>
      <c r="DD99" s="865"/>
      <c r="DE99" s="877"/>
      <c r="DF99" s="10" t="s">
        <v>45</v>
      </c>
      <c r="DG99" s="36" t="s">
        <v>45</v>
      </c>
      <c r="DH99" s="67" t="s">
        <v>45</v>
      </c>
      <c r="DI99" s="32" t="s">
        <v>176</v>
      </c>
      <c r="DJ99" s="36" t="s">
        <v>333</v>
      </c>
      <c r="DK99" s="36" t="s">
        <v>176</v>
      </c>
      <c r="DL99" s="36" t="s">
        <v>333</v>
      </c>
      <c r="DM99" s="36" t="s">
        <v>176</v>
      </c>
      <c r="DN99" s="36"/>
      <c r="DO99" s="885" t="s">
        <v>45</v>
      </c>
      <c r="DP99" s="885"/>
      <c r="DQ99" s="36" t="s">
        <v>452</v>
      </c>
      <c r="DR99" s="36" t="s">
        <v>45</v>
      </c>
      <c r="DS99" s="36" t="s">
        <v>452</v>
      </c>
      <c r="DT99" s="36" t="s">
        <v>45</v>
      </c>
      <c r="DU99" s="36" t="s">
        <v>176</v>
      </c>
      <c r="DV99" s="36"/>
      <c r="DW99" s="885" t="s">
        <v>45</v>
      </c>
      <c r="DX99" s="885"/>
      <c r="DY99" s="36" t="s">
        <v>45</v>
      </c>
      <c r="DZ99" s="36" t="s">
        <v>45</v>
      </c>
      <c r="EA99" s="885" t="s">
        <v>45</v>
      </c>
      <c r="EB99" s="885"/>
      <c r="EC99" s="36" t="s">
        <v>176</v>
      </c>
      <c r="ED99" s="36" t="s">
        <v>176</v>
      </c>
      <c r="EE99" s="885" t="s">
        <v>45</v>
      </c>
      <c r="EF99" s="885"/>
      <c r="EG99" s="36" t="s">
        <v>45</v>
      </c>
      <c r="EH99" s="36" t="s">
        <v>45</v>
      </c>
      <c r="EI99" s="885" t="s">
        <v>45</v>
      </c>
      <c r="EJ99" s="886"/>
    </row>
    <row r="100" spans="2:140" s="1" customFormat="1" ht="55.2" x14ac:dyDescent="0.3">
      <c r="B100" s="11" t="s">
        <v>88</v>
      </c>
      <c r="C100" s="10"/>
      <c r="D100" s="36"/>
      <c r="E100" s="33"/>
      <c r="F100" s="10"/>
      <c r="G100" s="36"/>
      <c r="H100" s="41"/>
      <c r="I100" s="32"/>
      <c r="J100" s="36"/>
      <c r="K100" s="41"/>
      <c r="L100" s="10"/>
      <c r="M100" s="36"/>
      <c r="N100" s="41"/>
      <c r="O100" s="887"/>
      <c r="P100" s="874"/>
      <c r="Q100" s="874"/>
      <c r="R100" s="874"/>
      <c r="S100" s="865"/>
      <c r="T100" s="865"/>
      <c r="U100" s="865"/>
      <c r="V100" s="865"/>
      <c r="W100" s="865"/>
      <c r="X100" s="865"/>
      <c r="Y100" s="865"/>
      <c r="Z100" s="873"/>
      <c r="AA100" s="876"/>
      <c r="AB100" s="865"/>
      <c r="AC100" s="865"/>
      <c r="AD100" s="865"/>
      <c r="AE100" s="865"/>
      <c r="AF100" s="865"/>
      <c r="AG100" s="865"/>
      <c r="AH100" s="865"/>
      <c r="AI100" s="865"/>
      <c r="AJ100" s="865"/>
      <c r="AK100" s="865"/>
      <c r="AL100" s="865"/>
      <c r="AM100" s="865"/>
      <c r="AN100" s="865"/>
      <c r="AO100" s="865"/>
      <c r="AP100" s="865"/>
      <c r="AQ100" s="865"/>
      <c r="AR100" s="865"/>
      <c r="AS100" s="865"/>
      <c r="AT100" s="865"/>
      <c r="AU100" s="874"/>
      <c r="AV100" s="874"/>
      <c r="AW100" s="874"/>
      <c r="AX100" s="874"/>
      <c r="AY100" s="874"/>
      <c r="AZ100" s="874"/>
      <c r="BA100" s="874"/>
      <c r="BB100" s="874"/>
      <c r="BC100" s="874"/>
      <c r="BD100" s="874"/>
      <c r="BE100" s="874"/>
      <c r="BF100" s="874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865"/>
      <c r="CO100" s="865"/>
      <c r="CP100" s="865"/>
      <c r="CQ100" s="865"/>
      <c r="CR100" s="865"/>
      <c r="CS100" s="877"/>
      <c r="CT100" s="869"/>
      <c r="CU100" s="865"/>
      <c r="CV100" s="873"/>
      <c r="CW100" s="876"/>
      <c r="CX100" s="865"/>
      <c r="CY100" s="865"/>
      <c r="CZ100" s="865"/>
      <c r="DA100" s="865"/>
      <c r="DB100" s="865"/>
      <c r="DC100" s="865"/>
      <c r="DD100" s="865"/>
      <c r="DE100" s="877"/>
      <c r="DF100" s="10"/>
      <c r="DG100" s="36"/>
      <c r="DH100" s="73"/>
      <c r="DI100" s="91" t="s">
        <v>201</v>
      </c>
      <c r="DJ100" s="36"/>
      <c r="DK100" s="38" t="s">
        <v>201</v>
      </c>
      <c r="DL100" s="36"/>
      <c r="DM100" s="38" t="s">
        <v>199</v>
      </c>
      <c r="DN100" s="36"/>
      <c r="DO100" s="885" t="s">
        <v>45</v>
      </c>
      <c r="DP100" s="885"/>
      <c r="DQ100" s="38" t="s">
        <v>201</v>
      </c>
      <c r="DR100" s="38"/>
      <c r="DS100" s="38" t="s">
        <v>201</v>
      </c>
      <c r="DT100" s="38"/>
      <c r="DU100" s="38" t="s">
        <v>199</v>
      </c>
      <c r="DV100" s="38"/>
      <c r="DW100" s="63"/>
      <c r="DX100" s="63"/>
      <c r="DY100" s="36" t="s">
        <v>45</v>
      </c>
      <c r="DZ100" s="36" t="s">
        <v>45</v>
      </c>
      <c r="EA100" s="885" t="s">
        <v>45</v>
      </c>
      <c r="EB100" s="885"/>
      <c r="EC100" s="36" t="s">
        <v>45</v>
      </c>
      <c r="ED100" s="36" t="s">
        <v>45</v>
      </c>
      <c r="EE100" s="885" t="s">
        <v>45</v>
      </c>
      <c r="EF100" s="885"/>
      <c r="EG100" s="36" t="s">
        <v>45</v>
      </c>
      <c r="EH100" s="36" t="s">
        <v>45</v>
      </c>
      <c r="EI100" s="885" t="s">
        <v>45</v>
      </c>
      <c r="EJ100" s="886"/>
    </row>
    <row r="101" spans="2:140" s="1" customFormat="1" ht="56.25" customHeight="1" x14ac:dyDescent="0.3">
      <c r="B101" s="11" t="s">
        <v>421</v>
      </c>
      <c r="C101" s="10" t="s">
        <v>45</v>
      </c>
      <c r="D101" s="36" t="s">
        <v>45</v>
      </c>
      <c r="E101" s="33" t="s">
        <v>45</v>
      </c>
      <c r="F101" s="10" t="s">
        <v>45</v>
      </c>
      <c r="G101" s="36" t="s">
        <v>45</v>
      </c>
      <c r="H101" s="41" t="s">
        <v>45</v>
      </c>
      <c r="I101" s="32" t="s">
        <v>45</v>
      </c>
      <c r="J101" s="36" t="s">
        <v>45</v>
      </c>
      <c r="K101" s="41" t="s">
        <v>45</v>
      </c>
      <c r="L101" s="10" t="s">
        <v>45</v>
      </c>
      <c r="M101" s="36" t="s">
        <v>45</v>
      </c>
      <c r="N101" s="41" t="s">
        <v>45</v>
      </c>
      <c r="O101" s="887"/>
      <c r="P101" s="874"/>
      <c r="Q101" s="874"/>
      <c r="R101" s="874"/>
      <c r="S101" s="865"/>
      <c r="T101" s="865"/>
      <c r="U101" s="865"/>
      <c r="V101" s="865"/>
      <c r="W101" s="865"/>
      <c r="X101" s="865"/>
      <c r="Y101" s="865"/>
      <c r="Z101" s="873"/>
      <c r="AA101" s="876"/>
      <c r="AB101" s="865"/>
      <c r="AC101" s="865"/>
      <c r="AD101" s="865"/>
      <c r="AE101" s="865"/>
      <c r="AF101" s="865"/>
      <c r="AG101" s="865"/>
      <c r="AH101" s="865"/>
      <c r="AI101" s="865"/>
      <c r="AJ101" s="865"/>
      <c r="AK101" s="865"/>
      <c r="AL101" s="865"/>
      <c r="AM101" s="865"/>
      <c r="AN101" s="865"/>
      <c r="AO101" s="865"/>
      <c r="AP101" s="865"/>
      <c r="AQ101" s="865"/>
      <c r="AR101" s="865"/>
      <c r="AS101" s="865"/>
      <c r="AT101" s="865"/>
      <c r="AU101" s="874"/>
      <c r="AV101" s="874"/>
      <c r="AW101" s="874"/>
      <c r="AX101" s="874"/>
      <c r="AY101" s="874"/>
      <c r="AZ101" s="874"/>
      <c r="BA101" s="874"/>
      <c r="BB101" s="874"/>
      <c r="BC101" s="874"/>
      <c r="BD101" s="874"/>
      <c r="BE101" s="874"/>
      <c r="BF101" s="874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 t="s">
        <v>45</v>
      </c>
      <c r="BQ101" s="36" t="s">
        <v>45</v>
      </c>
      <c r="BR101" s="36" t="s">
        <v>45</v>
      </c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865"/>
      <c r="CO101" s="865"/>
      <c r="CP101" s="865"/>
      <c r="CQ101" s="865"/>
      <c r="CR101" s="865"/>
      <c r="CS101" s="877"/>
      <c r="CT101" s="869"/>
      <c r="CU101" s="865"/>
      <c r="CV101" s="873"/>
      <c r="CW101" s="876"/>
      <c r="CX101" s="865"/>
      <c r="CY101" s="865"/>
      <c r="CZ101" s="865"/>
      <c r="DA101" s="865"/>
      <c r="DB101" s="865"/>
      <c r="DC101" s="865"/>
      <c r="DD101" s="865"/>
      <c r="DE101" s="877"/>
      <c r="DF101" s="10" t="s">
        <v>45</v>
      </c>
      <c r="DG101" s="36" t="s">
        <v>45</v>
      </c>
      <c r="DH101" s="67" t="s">
        <v>45</v>
      </c>
      <c r="DI101" s="91" t="s">
        <v>450</v>
      </c>
      <c r="DJ101" s="36" t="s">
        <v>45</v>
      </c>
      <c r="DK101" s="38" t="s">
        <v>450</v>
      </c>
      <c r="DL101" s="36" t="s">
        <v>45</v>
      </c>
      <c r="DM101" s="923" t="s">
        <v>449</v>
      </c>
      <c r="DN101" s="923"/>
      <c r="DO101" s="885" t="s">
        <v>45</v>
      </c>
      <c r="DP101" s="885"/>
      <c r="DQ101" s="38" t="s">
        <v>450</v>
      </c>
      <c r="DR101" s="36" t="s">
        <v>45</v>
      </c>
      <c r="DS101" s="38" t="s">
        <v>450</v>
      </c>
      <c r="DT101" s="36" t="s">
        <v>45</v>
      </c>
      <c r="DU101" s="923" t="s">
        <v>449</v>
      </c>
      <c r="DV101" s="923"/>
      <c r="DW101" s="885" t="s">
        <v>45</v>
      </c>
      <c r="DX101" s="885"/>
      <c r="DY101" s="36" t="s">
        <v>45</v>
      </c>
      <c r="DZ101" s="36" t="s">
        <v>45</v>
      </c>
      <c r="EA101" s="885" t="s">
        <v>45</v>
      </c>
      <c r="EB101" s="885"/>
      <c r="EC101" s="38" t="s">
        <v>450</v>
      </c>
      <c r="ED101" s="38" t="s">
        <v>450</v>
      </c>
      <c r="EE101" s="923" t="s">
        <v>449</v>
      </c>
      <c r="EF101" s="923"/>
      <c r="EG101" s="36" t="s">
        <v>378</v>
      </c>
      <c r="EH101" s="36" t="s">
        <v>378</v>
      </c>
      <c r="EI101" s="885" t="s">
        <v>377</v>
      </c>
      <c r="EJ101" s="886"/>
    </row>
    <row r="102" spans="2:140" s="1" customFormat="1" ht="41.4" x14ac:dyDescent="0.3">
      <c r="B102" s="11" t="s">
        <v>89</v>
      </c>
      <c r="C102" s="10" t="s">
        <v>45</v>
      </c>
      <c r="D102" s="36" t="s">
        <v>45</v>
      </c>
      <c r="E102" s="33" t="s">
        <v>45</v>
      </c>
      <c r="F102" s="10" t="s">
        <v>45</v>
      </c>
      <c r="G102" s="36" t="s">
        <v>45</v>
      </c>
      <c r="H102" s="41" t="s">
        <v>45</v>
      </c>
      <c r="I102" s="32" t="s">
        <v>45</v>
      </c>
      <c r="J102" s="36" t="s">
        <v>45</v>
      </c>
      <c r="K102" s="41" t="s">
        <v>45</v>
      </c>
      <c r="L102" s="10" t="s">
        <v>45</v>
      </c>
      <c r="M102" s="36" t="s">
        <v>45</v>
      </c>
      <c r="N102" s="41" t="s">
        <v>45</v>
      </c>
      <c r="O102" s="887"/>
      <c r="P102" s="874"/>
      <c r="Q102" s="874"/>
      <c r="R102" s="874"/>
      <c r="S102" s="865"/>
      <c r="T102" s="865"/>
      <c r="U102" s="865"/>
      <c r="V102" s="865"/>
      <c r="W102" s="865"/>
      <c r="X102" s="865"/>
      <c r="Y102" s="865"/>
      <c r="Z102" s="873"/>
      <c r="AA102" s="876"/>
      <c r="AB102" s="865"/>
      <c r="AC102" s="865"/>
      <c r="AD102" s="865"/>
      <c r="AE102" s="865"/>
      <c r="AF102" s="865"/>
      <c r="AG102" s="865"/>
      <c r="AH102" s="865"/>
      <c r="AI102" s="865"/>
      <c r="AJ102" s="865"/>
      <c r="AK102" s="865"/>
      <c r="AL102" s="865"/>
      <c r="AM102" s="865"/>
      <c r="AN102" s="865"/>
      <c r="AO102" s="865"/>
      <c r="AP102" s="865"/>
      <c r="AQ102" s="865"/>
      <c r="AR102" s="865"/>
      <c r="AS102" s="865"/>
      <c r="AT102" s="865"/>
      <c r="AU102" s="874"/>
      <c r="AV102" s="874"/>
      <c r="AW102" s="874"/>
      <c r="AX102" s="874"/>
      <c r="AY102" s="874"/>
      <c r="AZ102" s="874"/>
      <c r="BA102" s="874"/>
      <c r="BB102" s="874"/>
      <c r="BC102" s="874"/>
      <c r="BD102" s="874"/>
      <c r="BE102" s="874"/>
      <c r="BF102" s="874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 t="s">
        <v>45</v>
      </c>
      <c r="BQ102" s="36" t="s">
        <v>45</v>
      </c>
      <c r="BR102" s="36" t="s">
        <v>45</v>
      </c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865"/>
      <c r="CO102" s="865"/>
      <c r="CP102" s="865"/>
      <c r="CQ102" s="865"/>
      <c r="CR102" s="865"/>
      <c r="CS102" s="877"/>
      <c r="CT102" s="869"/>
      <c r="CU102" s="865"/>
      <c r="CV102" s="873"/>
      <c r="CW102" s="876"/>
      <c r="CX102" s="865"/>
      <c r="CY102" s="865"/>
      <c r="CZ102" s="865"/>
      <c r="DA102" s="865"/>
      <c r="DB102" s="865"/>
      <c r="DC102" s="865"/>
      <c r="DD102" s="865"/>
      <c r="DE102" s="877"/>
      <c r="DF102" s="10" t="s">
        <v>45</v>
      </c>
      <c r="DG102" s="36" t="s">
        <v>45</v>
      </c>
      <c r="DH102" s="67" t="s">
        <v>45</v>
      </c>
      <c r="DI102" s="95">
        <v>0.92</v>
      </c>
      <c r="DJ102" s="60" t="s">
        <v>45</v>
      </c>
      <c r="DK102" s="65">
        <v>0.92</v>
      </c>
      <c r="DL102" s="36" t="s">
        <v>45</v>
      </c>
      <c r="DM102" s="38" t="s">
        <v>345</v>
      </c>
      <c r="DN102" s="36"/>
      <c r="DO102" s="885" t="s">
        <v>45</v>
      </c>
      <c r="DP102" s="885"/>
      <c r="DQ102" s="64">
        <v>0.89</v>
      </c>
      <c r="DR102" s="36" t="s">
        <v>45</v>
      </c>
      <c r="DS102" s="64">
        <v>0.89</v>
      </c>
      <c r="DT102" s="36" t="s">
        <v>45</v>
      </c>
      <c r="DU102" s="36" t="s">
        <v>454</v>
      </c>
      <c r="DV102" s="36"/>
      <c r="DW102" s="885" t="s">
        <v>45</v>
      </c>
      <c r="DX102" s="885"/>
      <c r="DY102" s="36" t="s">
        <v>45</v>
      </c>
      <c r="DZ102" s="36" t="s">
        <v>45</v>
      </c>
      <c r="EA102" s="885" t="s">
        <v>45</v>
      </c>
      <c r="EB102" s="885"/>
      <c r="EC102" s="64">
        <v>0.9</v>
      </c>
      <c r="ED102" s="64">
        <v>0.9</v>
      </c>
      <c r="EE102" s="885" t="s">
        <v>425</v>
      </c>
      <c r="EF102" s="885"/>
      <c r="EG102" s="36" t="s">
        <v>45</v>
      </c>
      <c r="EH102" s="36" t="s">
        <v>45</v>
      </c>
      <c r="EI102" s="885" t="s">
        <v>45</v>
      </c>
      <c r="EJ102" s="886"/>
    </row>
    <row r="103" spans="2:140" s="1" customFormat="1" ht="13.8" x14ac:dyDescent="0.3">
      <c r="B103" s="11" t="s">
        <v>200</v>
      </c>
      <c r="C103" s="10"/>
      <c r="D103" s="36"/>
      <c r="E103" s="33"/>
      <c r="F103" s="10"/>
      <c r="G103" s="36"/>
      <c r="H103" s="41"/>
      <c r="I103" s="32"/>
      <c r="J103" s="36"/>
      <c r="K103" s="41"/>
      <c r="L103" s="10"/>
      <c r="M103" s="36"/>
      <c r="N103" s="41"/>
      <c r="O103" s="887"/>
      <c r="P103" s="874"/>
      <c r="Q103" s="874"/>
      <c r="R103" s="874"/>
      <c r="S103" s="865"/>
      <c r="T103" s="865"/>
      <c r="U103" s="865"/>
      <c r="V103" s="865"/>
      <c r="W103" s="865"/>
      <c r="X103" s="865"/>
      <c r="Y103" s="865"/>
      <c r="Z103" s="873"/>
      <c r="AA103" s="876"/>
      <c r="AB103" s="865"/>
      <c r="AC103" s="865"/>
      <c r="AD103" s="865"/>
      <c r="AE103" s="865"/>
      <c r="AF103" s="865"/>
      <c r="AG103" s="865"/>
      <c r="AH103" s="865"/>
      <c r="AI103" s="865"/>
      <c r="AJ103" s="865"/>
      <c r="AK103" s="865"/>
      <c r="AL103" s="865"/>
      <c r="AM103" s="865"/>
      <c r="AN103" s="865"/>
      <c r="AO103" s="865"/>
      <c r="AP103" s="865"/>
      <c r="AQ103" s="865"/>
      <c r="AR103" s="865"/>
      <c r="AS103" s="865"/>
      <c r="AT103" s="865"/>
      <c r="AU103" s="874"/>
      <c r="AV103" s="874"/>
      <c r="AW103" s="874"/>
      <c r="AX103" s="874"/>
      <c r="AY103" s="874"/>
      <c r="AZ103" s="874"/>
      <c r="BA103" s="874"/>
      <c r="BB103" s="874"/>
      <c r="BC103" s="874"/>
      <c r="BD103" s="874"/>
      <c r="BE103" s="874"/>
      <c r="BF103" s="874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865"/>
      <c r="CO103" s="865"/>
      <c r="CP103" s="865"/>
      <c r="CQ103" s="865"/>
      <c r="CR103" s="865"/>
      <c r="CS103" s="877"/>
      <c r="CT103" s="869"/>
      <c r="CU103" s="865"/>
      <c r="CV103" s="873"/>
      <c r="CW103" s="876"/>
      <c r="CX103" s="865"/>
      <c r="CY103" s="865"/>
      <c r="CZ103" s="865"/>
      <c r="DA103" s="865"/>
      <c r="DB103" s="865"/>
      <c r="DC103" s="865"/>
      <c r="DD103" s="865"/>
      <c r="DE103" s="877"/>
      <c r="DF103" s="10"/>
      <c r="DG103" s="36"/>
      <c r="DH103" s="73"/>
      <c r="DI103" s="32" t="s">
        <v>172</v>
      </c>
      <c r="DJ103" s="36" t="s">
        <v>45</v>
      </c>
      <c r="DK103" s="36" t="s">
        <v>172</v>
      </c>
      <c r="DL103" s="36" t="s">
        <v>45</v>
      </c>
      <c r="DM103" s="885" t="s">
        <v>190</v>
      </c>
      <c r="DN103" s="885"/>
      <c r="DO103" s="885" t="s">
        <v>45</v>
      </c>
      <c r="DP103" s="885"/>
      <c r="DQ103" s="36" t="s">
        <v>172</v>
      </c>
      <c r="DR103" s="36" t="s">
        <v>45</v>
      </c>
      <c r="DS103" s="36" t="s">
        <v>172</v>
      </c>
      <c r="DT103" s="36" t="s">
        <v>45</v>
      </c>
      <c r="DU103" s="885" t="s">
        <v>190</v>
      </c>
      <c r="DV103" s="885"/>
      <c r="DW103" s="885" t="s">
        <v>45</v>
      </c>
      <c r="DX103" s="885"/>
      <c r="DY103" s="36" t="s">
        <v>45</v>
      </c>
      <c r="DZ103" s="36" t="s">
        <v>45</v>
      </c>
      <c r="EA103" s="885" t="s">
        <v>45</v>
      </c>
      <c r="EB103" s="885"/>
      <c r="EC103" s="36" t="s">
        <v>190</v>
      </c>
      <c r="ED103" s="36" t="s">
        <v>190</v>
      </c>
      <c r="EE103" s="885" t="s">
        <v>190</v>
      </c>
      <c r="EF103" s="885"/>
      <c r="EG103" s="36" t="s">
        <v>45</v>
      </c>
      <c r="EH103" s="36" t="s">
        <v>45</v>
      </c>
      <c r="EI103" s="885" t="s">
        <v>45</v>
      </c>
      <c r="EJ103" s="886"/>
    </row>
    <row r="104" spans="2:140" s="1" customFormat="1" ht="13.8" x14ac:dyDescent="0.3">
      <c r="B104" s="11" t="s">
        <v>81</v>
      </c>
      <c r="C104" s="10"/>
      <c r="D104" s="36"/>
      <c r="E104" s="33"/>
      <c r="F104" s="10"/>
      <c r="G104" s="36"/>
      <c r="H104" s="41"/>
      <c r="I104" s="32"/>
      <c r="J104" s="36"/>
      <c r="K104" s="41"/>
      <c r="L104" s="10"/>
      <c r="M104" s="36"/>
      <c r="N104" s="41"/>
      <c r="O104" s="887"/>
      <c r="P104" s="874"/>
      <c r="Q104" s="874"/>
      <c r="R104" s="874"/>
      <c r="S104" s="865"/>
      <c r="T104" s="865"/>
      <c r="U104" s="865"/>
      <c r="V104" s="865"/>
      <c r="W104" s="865"/>
      <c r="X104" s="865"/>
      <c r="Y104" s="865"/>
      <c r="Z104" s="873"/>
      <c r="AA104" s="876"/>
      <c r="AB104" s="865"/>
      <c r="AC104" s="865"/>
      <c r="AD104" s="865"/>
      <c r="AE104" s="865"/>
      <c r="AF104" s="865"/>
      <c r="AG104" s="865"/>
      <c r="AH104" s="865"/>
      <c r="AI104" s="865"/>
      <c r="AJ104" s="865"/>
      <c r="AK104" s="865"/>
      <c r="AL104" s="865"/>
      <c r="AM104" s="865"/>
      <c r="AN104" s="865"/>
      <c r="AO104" s="865"/>
      <c r="AP104" s="865"/>
      <c r="AQ104" s="865"/>
      <c r="AR104" s="865"/>
      <c r="AS104" s="865"/>
      <c r="AT104" s="865"/>
      <c r="AU104" s="874"/>
      <c r="AV104" s="874"/>
      <c r="AW104" s="874"/>
      <c r="AX104" s="874"/>
      <c r="AY104" s="874"/>
      <c r="AZ104" s="874"/>
      <c r="BA104" s="874"/>
      <c r="BB104" s="874"/>
      <c r="BC104" s="874"/>
      <c r="BD104" s="874"/>
      <c r="BE104" s="874"/>
      <c r="BF104" s="874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865"/>
      <c r="CO104" s="865"/>
      <c r="CP104" s="865"/>
      <c r="CQ104" s="865"/>
      <c r="CR104" s="865"/>
      <c r="CS104" s="877"/>
      <c r="CT104" s="869"/>
      <c r="CU104" s="865"/>
      <c r="CV104" s="873"/>
      <c r="CW104" s="876"/>
      <c r="CX104" s="865"/>
      <c r="CY104" s="865"/>
      <c r="CZ104" s="865"/>
      <c r="DA104" s="865"/>
      <c r="DB104" s="865"/>
      <c r="DC104" s="865"/>
      <c r="DD104" s="865"/>
      <c r="DE104" s="877"/>
      <c r="DF104" s="10"/>
      <c r="DG104" s="36"/>
      <c r="DH104" s="74"/>
      <c r="DI104" s="32"/>
      <c r="DJ104" s="36"/>
      <c r="DK104" s="36"/>
      <c r="DL104" s="36"/>
      <c r="DM104" s="885"/>
      <c r="DN104" s="885"/>
      <c r="DO104" s="885"/>
      <c r="DP104" s="885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41"/>
    </row>
    <row r="105" spans="2:140" s="1" customFormat="1" ht="13.8" x14ac:dyDescent="0.3">
      <c r="B105" s="11" t="s">
        <v>82</v>
      </c>
      <c r="C105" s="10" t="s">
        <v>45</v>
      </c>
      <c r="D105" s="36" t="s">
        <v>45</v>
      </c>
      <c r="E105" s="33" t="s">
        <v>45</v>
      </c>
      <c r="F105" s="10" t="s">
        <v>45</v>
      </c>
      <c r="G105" s="36" t="s">
        <v>45</v>
      </c>
      <c r="H105" s="41" t="s">
        <v>45</v>
      </c>
      <c r="I105" s="32" t="s">
        <v>45</v>
      </c>
      <c r="J105" s="36" t="s">
        <v>45</v>
      </c>
      <c r="K105" s="41" t="s">
        <v>45</v>
      </c>
      <c r="L105" s="10" t="s">
        <v>45</v>
      </c>
      <c r="M105" s="36" t="s">
        <v>45</v>
      </c>
      <c r="N105" s="41" t="s">
        <v>45</v>
      </c>
      <c r="O105" s="887"/>
      <c r="P105" s="874"/>
      <c r="Q105" s="874"/>
      <c r="R105" s="874"/>
      <c r="S105" s="865"/>
      <c r="T105" s="865"/>
      <c r="U105" s="865"/>
      <c r="V105" s="865"/>
      <c r="W105" s="865"/>
      <c r="X105" s="865"/>
      <c r="Y105" s="865"/>
      <c r="Z105" s="873"/>
      <c r="AA105" s="876"/>
      <c r="AB105" s="865"/>
      <c r="AC105" s="865"/>
      <c r="AD105" s="865"/>
      <c r="AE105" s="865"/>
      <c r="AF105" s="865"/>
      <c r="AG105" s="865"/>
      <c r="AH105" s="865"/>
      <c r="AI105" s="865"/>
      <c r="AJ105" s="865"/>
      <c r="AK105" s="865"/>
      <c r="AL105" s="865"/>
      <c r="AM105" s="865"/>
      <c r="AN105" s="865"/>
      <c r="AO105" s="865"/>
      <c r="AP105" s="865"/>
      <c r="AQ105" s="865"/>
      <c r="AR105" s="865"/>
      <c r="AS105" s="865"/>
      <c r="AT105" s="865"/>
      <c r="AU105" s="874"/>
      <c r="AV105" s="874"/>
      <c r="AW105" s="874"/>
      <c r="AX105" s="874"/>
      <c r="AY105" s="874"/>
      <c r="AZ105" s="874"/>
      <c r="BA105" s="874"/>
      <c r="BB105" s="874"/>
      <c r="BC105" s="874"/>
      <c r="BD105" s="874"/>
      <c r="BE105" s="874"/>
      <c r="BF105" s="874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 t="s">
        <v>45</v>
      </c>
      <c r="BQ105" s="36" t="s">
        <v>45</v>
      </c>
      <c r="BR105" s="36" t="s">
        <v>45</v>
      </c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865"/>
      <c r="CO105" s="865"/>
      <c r="CP105" s="865"/>
      <c r="CQ105" s="865"/>
      <c r="CR105" s="865"/>
      <c r="CS105" s="877"/>
      <c r="CT105" s="869"/>
      <c r="CU105" s="865"/>
      <c r="CV105" s="873"/>
      <c r="CW105" s="876"/>
      <c r="CX105" s="865"/>
      <c r="CY105" s="865"/>
      <c r="CZ105" s="865"/>
      <c r="DA105" s="865"/>
      <c r="DB105" s="865"/>
      <c r="DC105" s="865"/>
      <c r="DD105" s="865"/>
      <c r="DE105" s="877"/>
      <c r="DF105" s="10" t="s">
        <v>45</v>
      </c>
      <c r="DG105" s="36" t="s">
        <v>45</v>
      </c>
      <c r="DH105" s="67" t="s">
        <v>45</v>
      </c>
      <c r="DI105" s="29" t="s">
        <v>45</v>
      </c>
      <c r="DJ105" s="60"/>
      <c r="DK105" s="63" t="s">
        <v>45</v>
      </c>
      <c r="DL105" s="60"/>
      <c r="DM105" s="885" t="s">
        <v>45</v>
      </c>
      <c r="DN105" s="885"/>
      <c r="DO105" s="885"/>
      <c r="DP105" s="885"/>
      <c r="DQ105" s="38" t="s">
        <v>226</v>
      </c>
      <c r="DR105" s="38" t="s">
        <v>227</v>
      </c>
      <c r="DS105" s="38" t="s">
        <v>226</v>
      </c>
      <c r="DT105" s="38" t="s">
        <v>227</v>
      </c>
      <c r="DU105" s="36" t="s">
        <v>227</v>
      </c>
      <c r="DV105" s="36"/>
      <c r="DW105" s="36" t="s">
        <v>416</v>
      </c>
      <c r="DX105" s="36"/>
      <c r="DY105" s="36" t="s">
        <v>45</v>
      </c>
      <c r="DZ105" s="36" t="s">
        <v>45</v>
      </c>
      <c r="EA105" s="885" t="s">
        <v>45</v>
      </c>
      <c r="EB105" s="885"/>
      <c r="EC105" s="36" t="s">
        <v>426</v>
      </c>
      <c r="ED105" s="36" t="s">
        <v>426</v>
      </c>
      <c r="EE105" s="885" t="s">
        <v>427</v>
      </c>
      <c r="EF105" s="885"/>
      <c r="EG105" s="36" t="s">
        <v>45</v>
      </c>
      <c r="EH105" s="36" t="s">
        <v>45</v>
      </c>
      <c r="EI105" s="885" t="s">
        <v>45</v>
      </c>
      <c r="EJ105" s="886"/>
    </row>
    <row r="106" spans="2:140" s="1" customFormat="1" ht="13.8" x14ac:dyDescent="0.3">
      <c r="B106" s="11" t="s">
        <v>83</v>
      </c>
      <c r="C106" s="10" t="s">
        <v>45</v>
      </c>
      <c r="D106" s="36" t="s">
        <v>45</v>
      </c>
      <c r="E106" s="33" t="s">
        <v>45</v>
      </c>
      <c r="F106" s="10" t="s">
        <v>45</v>
      </c>
      <c r="G106" s="36" t="s">
        <v>45</v>
      </c>
      <c r="H106" s="41" t="s">
        <v>45</v>
      </c>
      <c r="I106" s="32" t="s">
        <v>45</v>
      </c>
      <c r="J106" s="36" t="s">
        <v>45</v>
      </c>
      <c r="K106" s="41" t="s">
        <v>45</v>
      </c>
      <c r="L106" s="10" t="s">
        <v>45</v>
      </c>
      <c r="M106" s="36" t="s">
        <v>45</v>
      </c>
      <c r="N106" s="41" t="s">
        <v>45</v>
      </c>
      <c r="O106" s="887"/>
      <c r="P106" s="874"/>
      <c r="Q106" s="874"/>
      <c r="R106" s="874"/>
      <c r="S106" s="865"/>
      <c r="T106" s="865"/>
      <c r="U106" s="865"/>
      <c r="V106" s="865"/>
      <c r="W106" s="865"/>
      <c r="X106" s="865"/>
      <c r="Y106" s="865"/>
      <c r="Z106" s="873"/>
      <c r="AA106" s="876"/>
      <c r="AB106" s="865"/>
      <c r="AC106" s="865"/>
      <c r="AD106" s="865"/>
      <c r="AE106" s="865"/>
      <c r="AF106" s="865"/>
      <c r="AG106" s="865"/>
      <c r="AH106" s="865"/>
      <c r="AI106" s="865"/>
      <c r="AJ106" s="865"/>
      <c r="AK106" s="865"/>
      <c r="AL106" s="865"/>
      <c r="AM106" s="865"/>
      <c r="AN106" s="865"/>
      <c r="AO106" s="865"/>
      <c r="AP106" s="865"/>
      <c r="AQ106" s="865"/>
      <c r="AR106" s="865"/>
      <c r="AS106" s="865"/>
      <c r="AT106" s="865"/>
      <c r="AU106" s="874"/>
      <c r="AV106" s="874"/>
      <c r="AW106" s="874"/>
      <c r="AX106" s="874"/>
      <c r="AY106" s="874"/>
      <c r="AZ106" s="874"/>
      <c r="BA106" s="874"/>
      <c r="BB106" s="874"/>
      <c r="BC106" s="874"/>
      <c r="BD106" s="874"/>
      <c r="BE106" s="874"/>
      <c r="BF106" s="874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 t="s">
        <v>45</v>
      </c>
      <c r="BQ106" s="36" t="s">
        <v>45</v>
      </c>
      <c r="BR106" s="36" t="s">
        <v>45</v>
      </c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865"/>
      <c r="CO106" s="865"/>
      <c r="CP106" s="865"/>
      <c r="CQ106" s="865"/>
      <c r="CR106" s="865"/>
      <c r="CS106" s="877"/>
      <c r="CT106" s="869"/>
      <c r="CU106" s="865"/>
      <c r="CV106" s="873"/>
      <c r="CW106" s="876"/>
      <c r="CX106" s="865"/>
      <c r="CY106" s="865"/>
      <c r="CZ106" s="865"/>
      <c r="DA106" s="865"/>
      <c r="DB106" s="865"/>
      <c r="DC106" s="865"/>
      <c r="DD106" s="865"/>
      <c r="DE106" s="877"/>
      <c r="DF106" s="10" t="s">
        <v>45</v>
      </c>
      <c r="DG106" s="36" t="s">
        <v>45</v>
      </c>
      <c r="DH106" s="67" t="s">
        <v>45</v>
      </c>
      <c r="DI106" s="29" t="s">
        <v>45</v>
      </c>
      <c r="DJ106" s="60"/>
      <c r="DK106" s="63" t="s">
        <v>45</v>
      </c>
      <c r="DL106" s="60"/>
      <c r="DM106" s="885" t="s">
        <v>45</v>
      </c>
      <c r="DN106" s="885"/>
      <c r="DO106" s="885"/>
      <c r="DP106" s="885"/>
      <c r="DQ106" s="36" t="s">
        <v>418</v>
      </c>
      <c r="DR106" s="36" t="s">
        <v>329</v>
      </c>
      <c r="DS106" s="36" t="s">
        <v>418</v>
      </c>
      <c r="DT106" s="36" t="s">
        <v>329</v>
      </c>
      <c r="DU106" s="36">
        <v>2</v>
      </c>
      <c r="DV106" s="36"/>
      <c r="DW106" s="36" t="s">
        <v>417</v>
      </c>
      <c r="DX106" s="36"/>
      <c r="DY106" s="36" t="s">
        <v>45</v>
      </c>
      <c r="DZ106" s="36" t="s">
        <v>45</v>
      </c>
      <c r="EA106" s="885" t="s">
        <v>45</v>
      </c>
      <c r="EB106" s="885"/>
      <c r="EC106" s="36">
        <v>1</v>
      </c>
      <c r="ED106" s="36">
        <v>1</v>
      </c>
      <c r="EE106" s="885" t="s">
        <v>428</v>
      </c>
      <c r="EF106" s="885"/>
      <c r="EG106" s="36" t="s">
        <v>45</v>
      </c>
      <c r="EH106" s="36" t="s">
        <v>45</v>
      </c>
      <c r="EI106" s="885" t="s">
        <v>45</v>
      </c>
      <c r="EJ106" s="886"/>
    </row>
    <row r="107" spans="2:140" s="1" customFormat="1" ht="13.8" x14ac:dyDescent="0.3">
      <c r="B107" s="11" t="s">
        <v>84</v>
      </c>
      <c r="C107" s="10" t="s">
        <v>45</v>
      </c>
      <c r="D107" s="36" t="s">
        <v>45</v>
      </c>
      <c r="E107" s="33" t="s">
        <v>45</v>
      </c>
      <c r="F107" s="10" t="s">
        <v>45</v>
      </c>
      <c r="G107" s="36" t="s">
        <v>45</v>
      </c>
      <c r="H107" s="41" t="s">
        <v>45</v>
      </c>
      <c r="I107" s="32" t="s">
        <v>45</v>
      </c>
      <c r="J107" s="36" t="s">
        <v>45</v>
      </c>
      <c r="K107" s="41" t="s">
        <v>45</v>
      </c>
      <c r="L107" s="10" t="s">
        <v>45</v>
      </c>
      <c r="M107" s="36" t="s">
        <v>45</v>
      </c>
      <c r="N107" s="41" t="s">
        <v>45</v>
      </c>
      <c r="O107" s="887"/>
      <c r="P107" s="874"/>
      <c r="Q107" s="874"/>
      <c r="R107" s="874"/>
      <c r="S107" s="865"/>
      <c r="T107" s="865"/>
      <c r="U107" s="865"/>
      <c r="V107" s="865"/>
      <c r="W107" s="865"/>
      <c r="X107" s="865"/>
      <c r="Y107" s="865"/>
      <c r="Z107" s="873"/>
      <c r="AA107" s="876"/>
      <c r="AB107" s="865"/>
      <c r="AC107" s="865"/>
      <c r="AD107" s="865"/>
      <c r="AE107" s="865"/>
      <c r="AF107" s="865"/>
      <c r="AG107" s="865"/>
      <c r="AH107" s="865"/>
      <c r="AI107" s="865"/>
      <c r="AJ107" s="865"/>
      <c r="AK107" s="865"/>
      <c r="AL107" s="865"/>
      <c r="AM107" s="865"/>
      <c r="AN107" s="865"/>
      <c r="AO107" s="865"/>
      <c r="AP107" s="865"/>
      <c r="AQ107" s="865"/>
      <c r="AR107" s="865"/>
      <c r="AS107" s="865"/>
      <c r="AT107" s="865"/>
      <c r="AU107" s="874"/>
      <c r="AV107" s="874"/>
      <c r="AW107" s="874"/>
      <c r="AX107" s="874"/>
      <c r="AY107" s="874"/>
      <c r="AZ107" s="874"/>
      <c r="BA107" s="874"/>
      <c r="BB107" s="874"/>
      <c r="BC107" s="874"/>
      <c r="BD107" s="874"/>
      <c r="BE107" s="874"/>
      <c r="BF107" s="874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 t="s">
        <v>45</v>
      </c>
      <c r="BQ107" s="36" t="s">
        <v>45</v>
      </c>
      <c r="BR107" s="36" t="s">
        <v>45</v>
      </c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865"/>
      <c r="CO107" s="865"/>
      <c r="CP107" s="865"/>
      <c r="CQ107" s="865"/>
      <c r="CR107" s="865"/>
      <c r="CS107" s="877"/>
      <c r="CT107" s="869"/>
      <c r="CU107" s="865"/>
      <c r="CV107" s="873"/>
      <c r="CW107" s="876"/>
      <c r="CX107" s="865"/>
      <c r="CY107" s="865"/>
      <c r="CZ107" s="865"/>
      <c r="DA107" s="865"/>
      <c r="DB107" s="865"/>
      <c r="DC107" s="865"/>
      <c r="DD107" s="865"/>
      <c r="DE107" s="877"/>
      <c r="DF107" s="10" t="s">
        <v>45</v>
      </c>
      <c r="DG107" s="36" t="s">
        <v>45</v>
      </c>
      <c r="DH107" s="67" t="s">
        <v>45</v>
      </c>
      <c r="DI107" s="29" t="s">
        <v>45</v>
      </c>
      <c r="DJ107" s="60"/>
      <c r="DK107" s="63" t="s">
        <v>45</v>
      </c>
      <c r="DL107" s="60"/>
      <c r="DM107" s="885" t="s">
        <v>45</v>
      </c>
      <c r="DN107" s="885"/>
      <c r="DO107" s="885"/>
      <c r="DP107" s="885"/>
      <c r="DQ107" s="36" t="s">
        <v>218</v>
      </c>
      <c r="DR107" s="36"/>
      <c r="DS107" s="36" t="s">
        <v>218</v>
      </c>
      <c r="DT107" s="36"/>
      <c r="DU107" s="36" t="s">
        <v>218</v>
      </c>
      <c r="DV107" s="36"/>
      <c r="DW107" s="36"/>
      <c r="DX107" s="36"/>
      <c r="DY107" s="36" t="s">
        <v>45</v>
      </c>
      <c r="DZ107" s="36" t="s">
        <v>45</v>
      </c>
      <c r="EA107" s="885" t="s">
        <v>45</v>
      </c>
      <c r="EB107" s="885"/>
      <c r="EC107" s="36" t="s">
        <v>429</v>
      </c>
      <c r="ED107" s="36" t="s">
        <v>429</v>
      </c>
      <c r="EE107" s="885" t="s">
        <v>429</v>
      </c>
      <c r="EF107" s="885"/>
      <c r="EG107" s="36" t="s">
        <v>45</v>
      </c>
      <c r="EH107" s="36" t="s">
        <v>45</v>
      </c>
      <c r="EI107" s="885" t="s">
        <v>45</v>
      </c>
      <c r="EJ107" s="886"/>
    </row>
    <row r="108" spans="2:140" s="1" customFormat="1" ht="13.8" x14ac:dyDescent="0.3">
      <c r="B108" s="11" t="s">
        <v>310</v>
      </c>
      <c r="C108" s="10" t="s">
        <v>45</v>
      </c>
      <c r="D108" s="36" t="s">
        <v>45</v>
      </c>
      <c r="E108" s="33" t="s">
        <v>45</v>
      </c>
      <c r="F108" s="10" t="s">
        <v>45</v>
      </c>
      <c r="G108" s="36" t="s">
        <v>45</v>
      </c>
      <c r="H108" s="41" t="s">
        <v>45</v>
      </c>
      <c r="I108" s="32" t="s">
        <v>45</v>
      </c>
      <c r="J108" s="36" t="s">
        <v>45</v>
      </c>
      <c r="K108" s="41" t="s">
        <v>45</v>
      </c>
      <c r="L108" s="10" t="s">
        <v>45</v>
      </c>
      <c r="M108" s="36" t="s">
        <v>45</v>
      </c>
      <c r="N108" s="41" t="s">
        <v>45</v>
      </c>
      <c r="O108" s="887"/>
      <c r="P108" s="874"/>
      <c r="Q108" s="874"/>
      <c r="R108" s="874"/>
      <c r="S108" s="865"/>
      <c r="T108" s="865"/>
      <c r="U108" s="865"/>
      <c r="V108" s="865"/>
      <c r="W108" s="865"/>
      <c r="X108" s="865"/>
      <c r="Y108" s="865"/>
      <c r="Z108" s="873"/>
      <c r="AA108" s="876"/>
      <c r="AB108" s="865"/>
      <c r="AC108" s="865"/>
      <c r="AD108" s="865"/>
      <c r="AE108" s="865"/>
      <c r="AF108" s="865"/>
      <c r="AG108" s="865"/>
      <c r="AH108" s="865"/>
      <c r="AI108" s="865"/>
      <c r="AJ108" s="865"/>
      <c r="AK108" s="865"/>
      <c r="AL108" s="865"/>
      <c r="AM108" s="865"/>
      <c r="AN108" s="865"/>
      <c r="AO108" s="865"/>
      <c r="AP108" s="865"/>
      <c r="AQ108" s="865"/>
      <c r="AR108" s="865"/>
      <c r="AS108" s="865"/>
      <c r="AT108" s="865"/>
      <c r="AU108" s="874"/>
      <c r="AV108" s="874"/>
      <c r="AW108" s="874"/>
      <c r="AX108" s="874"/>
      <c r="AY108" s="874"/>
      <c r="AZ108" s="874"/>
      <c r="BA108" s="874"/>
      <c r="BB108" s="874"/>
      <c r="BC108" s="874"/>
      <c r="BD108" s="874"/>
      <c r="BE108" s="874"/>
      <c r="BF108" s="874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 t="s">
        <v>45</v>
      </c>
      <c r="BQ108" s="36" t="s">
        <v>45</v>
      </c>
      <c r="BR108" s="36" t="s">
        <v>45</v>
      </c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865"/>
      <c r="CO108" s="865"/>
      <c r="CP108" s="865"/>
      <c r="CQ108" s="865"/>
      <c r="CR108" s="865"/>
      <c r="CS108" s="877"/>
      <c r="CT108" s="869"/>
      <c r="CU108" s="865"/>
      <c r="CV108" s="873"/>
      <c r="CW108" s="876"/>
      <c r="CX108" s="865"/>
      <c r="CY108" s="865"/>
      <c r="CZ108" s="865"/>
      <c r="DA108" s="865"/>
      <c r="DB108" s="865"/>
      <c r="DC108" s="865"/>
      <c r="DD108" s="865"/>
      <c r="DE108" s="877"/>
      <c r="DF108" s="10" t="s">
        <v>45</v>
      </c>
      <c r="DG108" s="36" t="s">
        <v>45</v>
      </c>
      <c r="DH108" s="67" t="s">
        <v>45</v>
      </c>
      <c r="DI108" s="29" t="s">
        <v>45</v>
      </c>
      <c r="DJ108" s="60"/>
      <c r="DK108" s="63" t="s">
        <v>45</v>
      </c>
      <c r="DL108" s="60"/>
      <c r="DM108" s="885" t="s">
        <v>45</v>
      </c>
      <c r="DN108" s="885"/>
      <c r="DO108" s="885"/>
      <c r="DP108" s="885"/>
      <c r="DQ108" s="36">
        <v>1.1499999999999999</v>
      </c>
      <c r="DR108" s="36" t="s">
        <v>45</v>
      </c>
      <c r="DS108" s="36">
        <v>1.1499999999999999</v>
      </c>
      <c r="DT108" s="36" t="s">
        <v>45</v>
      </c>
      <c r="DU108" s="36">
        <v>1.1499999999999999</v>
      </c>
      <c r="DV108" s="36"/>
      <c r="DW108" s="36">
        <v>1.1499999999999999</v>
      </c>
      <c r="DX108" s="36"/>
      <c r="DY108" s="36" t="s">
        <v>45</v>
      </c>
      <c r="DZ108" s="36" t="s">
        <v>45</v>
      </c>
      <c r="EA108" s="885" t="s">
        <v>45</v>
      </c>
      <c r="EB108" s="885"/>
      <c r="EC108" s="36">
        <v>1.1499999999999999</v>
      </c>
      <c r="ED108" s="36">
        <v>1.1499999999999999</v>
      </c>
      <c r="EE108" s="885">
        <v>1.1499999999999999</v>
      </c>
      <c r="EF108" s="885"/>
      <c r="EG108" s="36" t="s">
        <v>45</v>
      </c>
      <c r="EH108" s="36" t="s">
        <v>45</v>
      </c>
      <c r="EI108" s="885" t="s">
        <v>45</v>
      </c>
      <c r="EJ108" s="886"/>
    </row>
    <row r="109" spans="2:140" s="1" customFormat="1" ht="13.8" x14ac:dyDescent="0.3">
      <c r="B109" s="11" t="s">
        <v>308</v>
      </c>
      <c r="C109" s="10"/>
      <c r="D109" s="36"/>
      <c r="E109" s="33"/>
      <c r="F109" s="10"/>
      <c r="G109" s="36"/>
      <c r="H109" s="41"/>
      <c r="I109" s="32"/>
      <c r="J109" s="36"/>
      <c r="K109" s="41"/>
      <c r="L109" s="10"/>
      <c r="M109" s="36"/>
      <c r="N109" s="41"/>
      <c r="O109" s="887"/>
      <c r="P109" s="874"/>
      <c r="Q109" s="874"/>
      <c r="R109" s="874"/>
      <c r="S109" s="865"/>
      <c r="T109" s="865"/>
      <c r="U109" s="865"/>
      <c r="V109" s="865"/>
      <c r="W109" s="865"/>
      <c r="X109" s="865"/>
      <c r="Y109" s="865"/>
      <c r="Z109" s="873"/>
      <c r="AA109" s="876"/>
      <c r="AB109" s="865"/>
      <c r="AC109" s="865"/>
      <c r="AD109" s="865"/>
      <c r="AE109" s="865"/>
      <c r="AF109" s="865"/>
      <c r="AG109" s="865"/>
      <c r="AH109" s="865"/>
      <c r="AI109" s="865"/>
      <c r="AJ109" s="865"/>
      <c r="AK109" s="865"/>
      <c r="AL109" s="865"/>
      <c r="AM109" s="865"/>
      <c r="AN109" s="865"/>
      <c r="AO109" s="865"/>
      <c r="AP109" s="865"/>
      <c r="AQ109" s="865"/>
      <c r="AR109" s="865"/>
      <c r="AS109" s="865"/>
      <c r="AT109" s="865"/>
      <c r="AU109" s="874"/>
      <c r="AV109" s="874"/>
      <c r="AW109" s="874"/>
      <c r="AX109" s="874"/>
      <c r="AY109" s="874"/>
      <c r="AZ109" s="874"/>
      <c r="BA109" s="874"/>
      <c r="BB109" s="874"/>
      <c r="BC109" s="874"/>
      <c r="BD109" s="874"/>
      <c r="BE109" s="874"/>
      <c r="BF109" s="874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865"/>
      <c r="CO109" s="865"/>
      <c r="CP109" s="865"/>
      <c r="CQ109" s="865"/>
      <c r="CR109" s="865"/>
      <c r="CS109" s="877"/>
      <c r="CT109" s="869"/>
      <c r="CU109" s="865"/>
      <c r="CV109" s="873"/>
      <c r="CW109" s="876"/>
      <c r="CX109" s="865"/>
      <c r="CY109" s="865"/>
      <c r="CZ109" s="865"/>
      <c r="DA109" s="865"/>
      <c r="DB109" s="865"/>
      <c r="DC109" s="865"/>
      <c r="DD109" s="865"/>
      <c r="DE109" s="877"/>
      <c r="DF109" s="10"/>
      <c r="DG109" s="36"/>
      <c r="DH109" s="73"/>
      <c r="DI109" s="29"/>
      <c r="DJ109" s="60"/>
      <c r="DK109" s="63"/>
      <c r="DL109" s="60"/>
      <c r="DM109" s="63"/>
      <c r="DN109" s="63"/>
      <c r="DO109" s="63"/>
      <c r="DP109" s="63"/>
      <c r="DQ109" s="36"/>
      <c r="DR109" s="36"/>
      <c r="DS109" s="36"/>
      <c r="DT109" s="36"/>
      <c r="DU109" s="36" t="s">
        <v>309</v>
      </c>
      <c r="DV109" s="36"/>
      <c r="DW109" s="36" t="s">
        <v>435</v>
      </c>
      <c r="DX109" s="36"/>
      <c r="DY109" s="36"/>
      <c r="DZ109" s="36"/>
      <c r="EA109" s="63"/>
      <c r="EB109" s="63"/>
      <c r="EC109" s="36"/>
      <c r="ED109" s="36"/>
      <c r="EE109" s="63"/>
      <c r="EF109" s="63"/>
      <c r="EG109" s="36"/>
      <c r="EH109" s="36"/>
      <c r="EI109" s="63"/>
      <c r="EJ109" s="67"/>
    </row>
    <row r="110" spans="2:140" s="1" customFormat="1" ht="41.4" x14ac:dyDescent="0.3">
      <c r="B110" s="11" t="s">
        <v>85</v>
      </c>
      <c r="C110" s="10" t="s">
        <v>45</v>
      </c>
      <c r="D110" s="36" t="s">
        <v>45</v>
      </c>
      <c r="E110" s="33" t="s">
        <v>45</v>
      </c>
      <c r="F110" s="10" t="s">
        <v>45</v>
      </c>
      <c r="G110" s="36" t="s">
        <v>45</v>
      </c>
      <c r="H110" s="41" t="s">
        <v>45</v>
      </c>
      <c r="I110" s="32" t="s">
        <v>45</v>
      </c>
      <c r="J110" s="36" t="s">
        <v>45</v>
      </c>
      <c r="K110" s="41" t="s">
        <v>45</v>
      </c>
      <c r="L110" s="10" t="s">
        <v>45</v>
      </c>
      <c r="M110" s="36" t="s">
        <v>45</v>
      </c>
      <c r="N110" s="41" t="s">
        <v>45</v>
      </c>
      <c r="O110" s="887"/>
      <c r="P110" s="874"/>
      <c r="Q110" s="874"/>
      <c r="R110" s="874"/>
      <c r="S110" s="865"/>
      <c r="T110" s="865"/>
      <c r="U110" s="865"/>
      <c r="V110" s="865"/>
      <c r="W110" s="865"/>
      <c r="X110" s="865"/>
      <c r="Y110" s="865"/>
      <c r="Z110" s="873"/>
      <c r="AA110" s="876"/>
      <c r="AB110" s="865"/>
      <c r="AC110" s="865"/>
      <c r="AD110" s="865"/>
      <c r="AE110" s="865"/>
      <c r="AF110" s="865"/>
      <c r="AG110" s="865"/>
      <c r="AH110" s="865"/>
      <c r="AI110" s="865"/>
      <c r="AJ110" s="865"/>
      <c r="AK110" s="865"/>
      <c r="AL110" s="865"/>
      <c r="AM110" s="865"/>
      <c r="AN110" s="865"/>
      <c r="AO110" s="865"/>
      <c r="AP110" s="865"/>
      <c r="AQ110" s="865"/>
      <c r="AR110" s="865"/>
      <c r="AS110" s="865"/>
      <c r="AT110" s="865"/>
      <c r="AU110" s="874"/>
      <c r="AV110" s="874"/>
      <c r="AW110" s="874"/>
      <c r="AX110" s="874"/>
      <c r="AY110" s="874"/>
      <c r="AZ110" s="874"/>
      <c r="BA110" s="874"/>
      <c r="BB110" s="874"/>
      <c r="BC110" s="874"/>
      <c r="BD110" s="874"/>
      <c r="BE110" s="874"/>
      <c r="BF110" s="874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 t="s">
        <v>45</v>
      </c>
      <c r="BQ110" s="36" t="s">
        <v>45</v>
      </c>
      <c r="BR110" s="36" t="s">
        <v>45</v>
      </c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865"/>
      <c r="CO110" s="865"/>
      <c r="CP110" s="865"/>
      <c r="CQ110" s="865"/>
      <c r="CR110" s="865"/>
      <c r="CS110" s="877"/>
      <c r="CT110" s="869"/>
      <c r="CU110" s="865"/>
      <c r="CV110" s="873"/>
      <c r="CW110" s="876"/>
      <c r="CX110" s="865"/>
      <c r="CY110" s="865"/>
      <c r="CZ110" s="865"/>
      <c r="DA110" s="865"/>
      <c r="DB110" s="865"/>
      <c r="DC110" s="865"/>
      <c r="DD110" s="865"/>
      <c r="DE110" s="877"/>
      <c r="DF110" s="10" t="s">
        <v>45</v>
      </c>
      <c r="DG110" s="36" t="s">
        <v>45</v>
      </c>
      <c r="DH110" s="67" t="s">
        <v>45</v>
      </c>
      <c r="DI110" s="29" t="s">
        <v>45</v>
      </c>
      <c r="DJ110" s="60"/>
      <c r="DK110" s="63" t="s">
        <v>45</v>
      </c>
      <c r="DL110" s="60"/>
      <c r="DM110" s="885" t="s">
        <v>45</v>
      </c>
      <c r="DN110" s="885"/>
      <c r="DO110" s="885"/>
      <c r="DP110" s="885"/>
      <c r="DQ110" s="36" t="s">
        <v>455</v>
      </c>
      <c r="DR110" s="36" t="s">
        <v>45</v>
      </c>
      <c r="DS110" s="36" t="s">
        <v>455</v>
      </c>
      <c r="DT110" s="36" t="s">
        <v>45</v>
      </c>
      <c r="DU110" s="38" t="s">
        <v>457</v>
      </c>
      <c r="DV110" s="36"/>
      <c r="DW110" s="38" t="s">
        <v>434</v>
      </c>
      <c r="DX110" s="36"/>
      <c r="DY110" s="36" t="s">
        <v>45</v>
      </c>
      <c r="DZ110" s="36" t="s">
        <v>45</v>
      </c>
      <c r="EA110" s="885" t="s">
        <v>45</v>
      </c>
      <c r="EB110" s="885"/>
      <c r="EC110" s="36" t="s">
        <v>430</v>
      </c>
      <c r="ED110" s="38" t="s">
        <v>431</v>
      </c>
      <c r="EE110" s="892" t="s">
        <v>437</v>
      </c>
      <c r="EF110" s="892"/>
      <c r="EG110" s="36" t="s">
        <v>45</v>
      </c>
      <c r="EH110" s="36" t="s">
        <v>45</v>
      </c>
      <c r="EI110" s="885" t="s">
        <v>45</v>
      </c>
      <c r="EJ110" s="886"/>
    </row>
    <row r="111" spans="2:140" s="1" customFormat="1" ht="13.8" x14ac:dyDescent="0.3">
      <c r="B111" s="11" t="s">
        <v>433</v>
      </c>
      <c r="C111" s="10"/>
      <c r="D111" s="36"/>
      <c r="E111" s="33"/>
      <c r="F111" s="10"/>
      <c r="G111" s="36"/>
      <c r="H111" s="41"/>
      <c r="I111" s="32"/>
      <c r="J111" s="36"/>
      <c r="K111" s="41"/>
      <c r="L111" s="10"/>
      <c r="M111" s="36"/>
      <c r="N111" s="41"/>
      <c r="O111" s="887"/>
      <c r="P111" s="874"/>
      <c r="Q111" s="874"/>
      <c r="R111" s="874"/>
      <c r="S111" s="865"/>
      <c r="T111" s="865"/>
      <c r="U111" s="865"/>
      <c r="V111" s="865"/>
      <c r="W111" s="865"/>
      <c r="X111" s="865"/>
      <c r="Y111" s="865"/>
      <c r="Z111" s="873"/>
      <c r="AA111" s="876"/>
      <c r="AB111" s="865"/>
      <c r="AC111" s="865"/>
      <c r="AD111" s="865"/>
      <c r="AE111" s="865"/>
      <c r="AF111" s="865"/>
      <c r="AG111" s="865"/>
      <c r="AH111" s="865"/>
      <c r="AI111" s="865"/>
      <c r="AJ111" s="865"/>
      <c r="AK111" s="865"/>
      <c r="AL111" s="865"/>
      <c r="AM111" s="865"/>
      <c r="AN111" s="865"/>
      <c r="AO111" s="865"/>
      <c r="AP111" s="865"/>
      <c r="AQ111" s="865"/>
      <c r="AR111" s="865"/>
      <c r="AS111" s="865"/>
      <c r="AT111" s="865"/>
      <c r="AU111" s="874"/>
      <c r="AV111" s="874"/>
      <c r="AW111" s="874"/>
      <c r="AX111" s="874"/>
      <c r="AY111" s="874"/>
      <c r="AZ111" s="874"/>
      <c r="BA111" s="874"/>
      <c r="BB111" s="874"/>
      <c r="BC111" s="874"/>
      <c r="BD111" s="874"/>
      <c r="BE111" s="874"/>
      <c r="BF111" s="874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865"/>
      <c r="CO111" s="865"/>
      <c r="CP111" s="865"/>
      <c r="CQ111" s="865"/>
      <c r="CR111" s="865"/>
      <c r="CS111" s="877"/>
      <c r="CT111" s="869"/>
      <c r="CU111" s="865"/>
      <c r="CV111" s="873"/>
      <c r="CW111" s="876"/>
      <c r="CX111" s="865"/>
      <c r="CY111" s="865"/>
      <c r="CZ111" s="865"/>
      <c r="DA111" s="865"/>
      <c r="DB111" s="865"/>
      <c r="DC111" s="865"/>
      <c r="DD111" s="865"/>
      <c r="DE111" s="877"/>
      <c r="DF111" s="10"/>
      <c r="DG111" s="36"/>
      <c r="DH111" s="67"/>
      <c r="DI111" s="29"/>
      <c r="DJ111" s="60"/>
      <c r="DK111" s="63"/>
      <c r="DL111" s="60"/>
      <c r="DM111" s="63"/>
      <c r="DN111" s="63"/>
      <c r="DO111" s="63"/>
      <c r="DP111" s="63"/>
      <c r="DQ111" s="36" t="s">
        <v>456</v>
      </c>
      <c r="DR111" s="36"/>
      <c r="DS111" s="36" t="s">
        <v>456</v>
      </c>
      <c r="DT111" s="36"/>
      <c r="DU111" s="36"/>
      <c r="DV111" s="36"/>
      <c r="DW111" s="36" t="s">
        <v>333</v>
      </c>
      <c r="DX111" s="36"/>
      <c r="DY111" s="36"/>
      <c r="DZ111" s="36"/>
      <c r="EA111" s="63"/>
      <c r="EB111" s="63"/>
      <c r="EC111" s="36" t="s">
        <v>504</v>
      </c>
      <c r="ED111" s="38"/>
      <c r="EE111" s="63"/>
      <c r="EF111" s="63"/>
      <c r="EG111" s="36"/>
      <c r="EH111" s="36"/>
      <c r="EI111" s="63"/>
      <c r="EJ111" s="67"/>
    </row>
    <row r="112" spans="2:140" s="7" customFormat="1" ht="27.6" x14ac:dyDescent="0.3">
      <c r="B112" s="11" t="s">
        <v>220</v>
      </c>
      <c r="C112" s="10" t="s">
        <v>45</v>
      </c>
      <c r="D112" s="36" t="s">
        <v>45</v>
      </c>
      <c r="E112" s="33" t="s">
        <v>45</v>
      </c>
      <c r="F112" s="10" t="s">
        <v>45</v>
      </c>
      <c r="G112" s="36" t="s">
        <v>45</v>
      </c>
      <c r="H112" s="41" t="s">
        <v>45</v>
      </c>
      <c r="I112" s="32" t="s">
        <v>45</v>
      </c>
      <c r="J112" s="36" t="s">
        <v>45</v>
      </c>
      <c r="K112" s="41" t="s">
        <v>45</v>
      </c>
      <c r="L112" s="10" t="s">
        <v>45</v>
      </c>
      <c r="M112" s="36" t="s">
        <v>45</v>
      </c>
      <c r="N112" s="41" t="s">
        <v>45</v>
      </c>
      <c r="O112" s="887"/>
      <c r="P112" s="874"/>
      <c r="Q112" s="874"/>
      <c r="R112" s="874"/>
      <c r="S112" s="865"/>
      <c r="T112" s="865"/>
      <c r="U112" s="865"/>
      <c r="V112" s="865"/>
      <c r="W112" s="865"/>
      <c r="X112" s="865"/>
      <c r="Y112" s="865"/>
      <c r="Z112" s="873"/>
      <c r="AA112" s="876"/>
      <c r="AB112" s="865"/>
      <c r="AC112" s="865"/>
      <c r="AD112" s="865"/>
      <c r="AE112" s="865"/>
      <c r="AF112" s="865"/>
      <c r="AG112" s="865"/>
      <c r="AH112" s="865"/>
      <c r="AI112" s="865"/>
      <c r="AJ112" s="865"/>
      <c r="AK112" s="865"/>
      <c r="AL112" s="865"/>
      <c r="AM112" s="865"/>
      <c r="AN112" s="865"/>
      <c r="AO112" s="865"/>
      <c r="AP112" s="865"/>
      <c r="AQ112" s="865"/>
      <c r="AR112" s="865"/>
      <c r="AS112" s="865"/>
      <c r="AT112" s="865"/>
      <c r="AU112" s="874"/>
      <c r="AV112" s="874"/>
      <c r="AW112" s="874"/>
      <c r="AX112" s="874"/>
      <c r="AY112" s="874"/>
      <c r="AZ112" s="874"/>
      <c r="BA112" s="874"/>
      <c r="BB112" s="874"/>
      <c r="BC112" s="874"/>
      <c r="BD112" s="874"/>
      <c r="BE112" s="874"/>
      <c r="BF112" s="874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 t="s">
        <v>45</v>
      </c>
      <c r="BQ112" s="36" t="s">
        <v>45</v>
      </c>
      <c r="BR112" s="36" t="s">
        <v>45</v>
      </c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865"/>
      <c r="CO112" s="865"/>
      <c r="CP112" s="865"/>
      <c r="CQ112" s="865"/>
      <c r="CR112" s="865"/>
      <c r="CS112" s="877"/>
      <c r="CT112" s="869"/>
      <c r="CU112" s="865"/>
      <c r="CV112" s="873"/>
      <c r="CW112" s="876"/>
      <c r="CX112" s="865"/>
      <c r="CY112" s="865"/>
      <c r="CZ112" s="865"/>
      <c r="DA112" s="865"/>
      <c r="DB112" s="865"/>
      <c r="DC112" s="865"/>
      <c r="DD112" s="865"/>
      <c r="DE112" s="877"/>
      <c r="DF112" s="10" t="s">
        <v>45</v>
      </c>
      <c r="DG112" s="36" t="s">
        <v>45</v>
      </c>
      <c r="DH112" s="67" t="s">
        <v>45</v>
      </c>
      <c r="DI112" s="29" t="s">
        <v>45</v>
      </c>
      <c r="DJ112" s="60"/>
      <c r="DK112" s="63" t="s">
        <v>45</v>
      </c>
      <c r="DL112" s="60"/>
      <c r="DM112" s="885" t="s">
        <v>45</v>
      </c>
      <c r="DN112" s="885"/>
      <c r="DO112" s="885"/>
      <c r="DP112" s="885"/>
      <c r="DQ112" s="64">
        <v>0.1</v>
      </c>
      <c r="DR112" s="64">
        <v>0.15</v>
      </c>
      <c r="DS112" s="64">
        <v>0.1</v>
      </c>
      <c r="DT112" s="64">
        <v>0.15</v>
      </c>
      <c r="DU112" s="64">
        <v>0.1</v>
      </c>
      <c r="DV112" s="36"/>
      <c r="DW112" s="64">
        <v>0.15</v>
      </c>
      <c r="DX112" s="36"/>
      <c r="DY112" s="36" t="s">
        <v>45</v>
      </c>
      <c r="DZ112" s="36" t="s">
        <v>45</v>
      </c>
      <c r="EA112" s="885" t="s">
        <v>45</v>
      </c>
      <c r="EB112" s="885"/>
      <c r="EC112" s="65">
        <v>0.1</v>
      </c>
      <c r="ED112" s="38" t="s">
        <v>432</v>
      </c>
      <c r="EE112" s="885" t="s">
        <v>438</v>
      </c>
      <c r="EF112" s="885"/>
      <c r="EG112" s="36" t="s">
        <v>45</v>
      </c>
      <c r="EH112" s="36" t="s">
        <v>45</v>
      </c>
      <c r="EI112" s="885" t="s">
        <v>45</v>
      </c>
      <c r="EJ112" s="886"/>
    </row>
    <row r="113" spans="1:140" s="7" customFormat="1" ht="13.8" x14ac:dyDescent="0.3">
      <c r="B113" s="11" t="s">
        <v>221</v>
      </c>
      <c r="C113" s="10"/>
      <c r="D113" s="36"/>
      <c r="E113" s="33"/>
      <c r="F113" s="10"/>
      <c r="G113" s="36"/>
      <c r="H113" s="41"/>
      <c r="I113" s="32"/>
      <c r="J113" s="36"/>
      <c r="K113" s="41"/>
      <c r="L113" s="10"/>
      <c r="M113" s="36"/>
      <c r="N113" s="41"/>
      <c r="O113" s="887"/>
      <c r="P113" s="874"/>
      <c r="Q113" s="874"/>
      <c r="R113" s="874"/>
      <c r="S113" s="865"/>
      <c r="T113" s="865"/>
      <c r="U113" s="865"/>
      <c r="V113" s="865"/>
      <c r="W113" s="865"/>
      <c r="X113" s="865"/>
      <c r="Y113" s="865"/>
      <c r="Z113" s="873"/>
      <c r="AA113" s="876"/>
      <c r="AB113" s="865"/>
      <c r="AC113" s="865"/>
      <c r="AD113" s="865"/>
      <c r="AE113" s="865"/>
      <c r="AF113" s="865"/>
      <c r="AG113" s="865"/>
      <c r="AH113" s="865"/>
      <c r="AI113" s="865"/>
      <c r="AJ113" s="865"/>
      <c r="AK113" s="865"/>
      <c r="AL113" s="865"/>
      <c r="AM113" s="865"/>
      <c r="AN113" s="865"/>
      <c r="AO113" s="865"/>
      <c r="AP113" s="865"/>
      <c r="AQ113" s="865"/>
      <c r="AR113" s="865"/>
      <c r="AS113" s="865"/>
      <c r="AT113" s="865"/>
      <c r="AU113" s="874"/>
      <c r="AV113" s="874"/>
      <c r="AW113" s="874"/>
      <c r="AX113" s="874"/>
      <c r="AY113" s="874"/>
      <c r="AZ113" s="874"/>
      <c r="BA113" s="874"/>
      <c r="BB113" s="874"/>
      <c r="BC113" s="874"/>
      <c r="BD113" s="874"/>
      <c r="BE113" s="874"/>
      <c r="BF113" s="874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865"/>
      <c r="CO113" s="865"/>
      <c r="CP113" s="865"/>
      <c r="CQ113" s="865"/>
      <c r="CR113" s="865"/>
      <c r="CS113" s="877"/>
      <c r="CT113" s="869"/>
      <c r="CU113" s="865"/>
      <c r="CV113" s="873"/>
      <c r="CW113" s="876"/>
      <c r="CX113" s="865"/>
      <c r="CY113" s="865"/>
      <c r="CZ113" s="865"/>
      <c r="DA113" s="865"/>
      <c r="DB113" s="865"/>
      <c r="DC113" s="865"/>
      <c r="DD113" s="865"/>
      <c r="DE113" s="877"/>
      <c r="DF113" s="10"/>
      <c r="DG113" s="36"/>
      <c r="DH113" s="73"/>
      <c r="DI113" s="29"/>
      <c r="DJ113" s="60"/>
      <c r="DK113" s="63"/>
      <c r="DL113" s="60"/>
      <c r="DM113" s="885" t="s">
        <v>45</v>
      </c>
      <c r="DN113" s="885"/>
      <c r="DO113" s="885"/>
      <c r="DP113" s="885"/>
      <c r="DQ113" s="64" t="s">
        <v>458</v>
      </c>
      <c r="DR113" s="64" t="s">
        <v>190</v>
      </c>
      <c r="DS113" s="64" t="s">
        <v>458</v>
      </c>
      <c r="DT113" s="64" t="s">
        <v>45</v>
      </c>
      <c r="DU113" s="64" t="s">
        <v>190</v>
      </c>
      <c r="DV113" s="36"/>
      <c r="DW113" s="64" t="s">
        <v>190</v>
      </c>
      <c r="DX113" s="36"/>
      <c r="DY113" s="36" t="s">
        <v>45</v>
      </c>
      <c r="DZ113" s="36" t="s">
        <v>45</v>
      </c>
      <c r="EA113" s="885" t="s">
        <v>45</v>
      </c>
      <c r="EB113" s="885"/>
      <c r="EC113" s="36" t="s">
        <v>376</v>
      </c>
      <c r="ED113" s="36" t="s">
        <v>376</v>
      </c>
      <c r="EE113" s="885" t="s">
        <v>376</v>
      </c>
      <c r="EF113" s="885"/>
      <c r="EG113" s="36" t="s">
        <v>45</v>
      </c>
      <c r="EH113" s="36" t="s">
        <v>45</v>
      </c>
      <c r="EI113" s="885" t="s">
        <v>45</v>
      </c>
      <c r="EJ113" s="886"/>
    </row>
    <row r="114" spans="1:140" s="7" customFormat="1" ht="55.2" x14ac:dyDescent="0.3">
      <c r="B114" s="11" t="s">
        <v>222</v>
      </c>
      <c r="C114" s="10"/>
      <c r="D114" s="36"/>
      <c r="E114" s="33"/>
      <c r="F114" s="10"/>
      <c r="G114" s="36"/>
      <c r="H114" s="41"/>
      <c r="I114" s="32"/>
      <c r="J114" s="36"/>
      <c r="K114" s="41"/>
      <c r="L114" s="10"/>
      <c r="M114" s="36"/>
      <c r="N114" s="41"/>
      <c r="O114" s="887"/>
      <c r="P114" s="874"/>
      <c r="Q114" s="874"/>
      <c r="R114" s="874"/>
      <c r="S114" s="865"/>
      <c r="T114" s="865"/>
      <c r="U114" s="865"/>
      <c r="V114" s="865"/>
      <c r="W114" s="865"/>
      <c r="X114" s="865"/>
      <c r="Y114" s="865"/>
      <c r="Z114" s="873"/>
      <c r="AA114" s="876"/>
      <c r="AB114" s="865"/>
      <c r="AC114" s="865"/>
      <c r="AD114" s="865"/>
      <c r="AE114" s="865"/>
      <c r="AF114" s="865"/>
      <c r="AG114" s="865"/>
      <c r="AH114" s="865"/>
      <c r="AI114" s="865"/>
      <c r="AJ114" s="865"/>
      <c r="AK114" s="865"/>
      <c r="AL114" s="865"/>
      <c r="AM114" s="865"/>
      <c r="AN114" s="865"/>
      <c r="AO114" s="865"/>
      <c r="AP114" s="865"/>
      <c r="AQ114" s="865"/>
      <c r="AR114" s="865"/>
      <c r="AS114" s="865"/>
      <c r="AT114" s="865"/>
      <c r="AU114" s="874"/>
      <c r="AV114" s="874"/>
      <c r="AW114" s="874"/>
      <c r="AX114" s="874"/>
      <c r="AY114" s="874"/>
      <c r="AZ114" s="874"/>
      <c r="BA114" s="874"/>
      <c r="BB114" s="874"/>
      <c r="BC114" s="874"/>
      <c r="BD114" s="874"/>
      <c r="BE114" s="874"/>
      <c r="BF114" s="874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865"/>
      <c r="CO114" s="865"/>
      <c r="CP114" s="865"/>
      <c r="CQ114" s="865"/>
      <c r="CR114" s="865"/>
      <c r="CS114" s="877"/>
      <c r="CT114" s="869"/>
      <c r="CU114" s="865"/>
      <c r="CV114" s="873"/>
      <c r="CW114" s="876"/>
      <c r="CX114" s="865"/>
      <c r="CY114" s="865"/>
      <c r="CZ114" s="865"/>
      <c r="DA114" s="865"/>
      <c r="DB114" s="865"/>
      <c r="DC114" s="865"/>
      <c r="DD114" s="865"/>
      <c r="DE114" s="877"/>
      <c r="DF114" s="10"/>
      <c r="DG114" s="36"/>
      <c r="DH114" s="73"/>
      <c r="DI114" s="29"/>
      <c r="DJ114" s="60"/>
      <c r="DK114" s="63"/>
      <c r="DL114" s="60"/>
      <c r="DM114" s="885" t="s">
        <v>45</v>
      </c>
      <c r="DN114" s="885"/>
      <c r="DO114" s="885"/>
      <c r="DP114" s="885"/>
      <c r="DQ114" s="64" t="s">
        <v>458</v>
      </c>
      <c r="DR114" s="64" t="s">
        <v>45</v>
      </c>
      <c r="DS114" s="64" t="s">
        <v>458</v>
      </c>
      <c r="DT114" s="64" t="s">
        <v>45</v>
      </c>
      <c r="DU114" s="65" t="s">
        <v>436</v>
      </c>
      <c r="DV114" s="36"/>
      <c r="DW114" s="65" t="s">
        <v>436</v>
      </c>
      <c r="DX114" s="36"/>
      <c r="DY114" s="36" t="s">
        <v>45</v>
      </c>
      <c r="DZ114" s="36" t="s">
        <v>45</v>
      </c>
      <c r="EA114" s="885" t="s">
        <v>45</v>
      </c>
      <c r="EB114" s="885"/>
      <c r="EC114" s="36" t="s">
        <v>439</v>
      </c>
      <c r="ED114" s="36" t="s">
        <v>440</v>
      </c>
      <c r="EE114" s="892" t="s">
        <v>436</v>
      </c>
      <c r="EF114" s="892"/>
      <c r="EG114" s="36" t="s">
        <v>45</v>
      </c>
      <c r="EH114" s="36" t="s">
        <v>45</v>
      </c>
      <c r="EI114" s="885" t="s">
        <v>45</v>
      </c>
      <c r="EJ114" s="886"/>
    </row>
    <row r="115" spans="1:140" s="1" customFormat="1" ht="13.8" x14ac:dyDescent="0.3">
      <c r="B115" s="11" t="s">
        <v>223</v>
      </c>
      <c r="C115" s="10" t="s">
        <v>45</v>
      </c>
      <c r="D115" s="36" t="s">
        <v>45</v>
      </c>
      <c r="E115" s="33" t="s">
        <v>45</v>
      </c>
      <c r="F115" s="10" t="s">
        <v>45</v>
      </c>
      <c r="G115" s="36" t="s">
        <v>45</v>
      </c>
      <c r="H115" s="41" t="s">
        <v>45</v>
      </c>
      <c r="I115" s="32" t="s">
        <v>45</v>
      </c>
      <c r="J115" s="36" t="s">
        <v>45</v>
      </c>
      <c r="K115" s="41" t="s">
        <v>45</v>
      </c>
      <c r="L115" s="10" t="s">
        <v>45</v>
      </c>
      <c r="M115" s="36" t="s">
        <v>45</v>
      </c>
      <c r="N115" s="41" t="s">
        <v>45</v>
      </c>
      <c r="O115" s="887"/>
      <c r="P115" s="874"/>
      <c r="Q115" s="874"/>
      <c r="R115" s="874"/>
      <c r="S115" s="865"/>
      <c r="T115" s="865"/>
      <c r="U115" s="865"/>
      <c r="V115" s="865"/>
      <c r="W115" s="865"/>
      <c r="X115" s="865"/>
      <c r="Y115" s="865"/>
      <c r="Z115" s="873"/>
      <c r="AA115" s="876"/>
      <c r="AB115" s="865"/>
      <c r="AC115" s="865"/>
      <c r="AD115" s="865"/>
      <c r="AE115" s="865"/>
      <c r="AF115" s="865"/>
      <c r="AG115" s="865"/>
      <c r="AH115" s="865"/>
      <c r="AI115" s="865"/>
      <c r="AJ115" s="865"/>
      <c r="AK115" s="865"/>
      <c r="AL115" s="865"/>
      <c r="AM115" s="865"/>
      <c r="AN115" s="865"/>
      <c r="AO115" s="865"/>
      <c r="AP115" s="865"/>
      <c r="AQ115" s="865"/>
      <c r="AR115" s="865"/>
      <c r="AS115" s="865"/>
      <c r="AT115" s="865"/>
      <c r="AU115" s="874"/>
      <c r="AV115" s="874"/>
      <c r="AW115" s="874"/>
      <c r="AX115" s="874"/>
      <c r="AY115" s="874"/>
      <c r="AZ115" s="874"/>
      <c r="BA115" s="874"/>
      <c r="BB115" s="874"/>
      <c r="BC115" s="874"/>
      <c r="BD115" s="874"/>
      <c r="BE115" s="874"/>
      <c r="BF115" s="874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 t="s">
        <v>45</v>
      </c>
      <c r="BQ115" s="36" t="s">
        <v>45</v>
      </c>
      <c r="BR115" s="36" t="s">
        <v>45</v>
      </c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865"/>
      <c r="CO115" s="865"/>
      <c r="CP115" s="865"/>
      <c r="CQ115" s="865"/>
      <c r="CR115" s="865"/>
      <c r="CS115" s="877"/>
      <c r="CT115" s="869"/>
      <c r="CU115" s="865"/>
      <c r="CV115" s="873"/>
      <c r="CW115" s="876"/>
      <c r="CX115" s="865"/>
      <c r="CY115" s="865"/>
      <c r="CZ115" s="865"/>
      <c r="DA115" s="865"/>
      <c r="DB115" s="865"/>
      <c r="DC115" s="865"/>
      <c r="DD115" s="865"/>
      <c r="DE115" s="877"/>
      <c r="DF115" s="10" t="s">
        <v>45</v>
      </c>
      <c r="DG115" s="36" t="s">
        <v>45</v>
      </c>
      <c r="DH115" s="67" t="s">
        <v>45</v>
      </c>
      <c r="DI115" s="29" t="s">
        <v>45</v>
      </c>
      <c r="DJ115" s="60"/>
      <c r="DK115" s="63" t="s">
        <v>45</v>
      </c>
      <c r="DL115" s="60"/>
      <c r="DM115" s="885" t="s">
        <v>45</v>
      </c>
      <c r="DN115" s="885"/>
      <c r="DO115" s="885"/>
      <c r="DP115" s="885"/>
      <c r="DQ115" s="36" t="s">
        <v>459</v>
      </c>
      <c r="DR115" s="36" t="s">
        <v>329</v>
      </c>
      <c r="DS115" s="36" t="s">
        <v>225</v>
      </c>
      <c r="DT115" s="36" t="s">
        <v>329</v>
      </c>
      <c r="DU115" s="36" t="s">
        <v>225</v>
      </c>
      <c r="DV115" s="36"/>
      <c r="DW115" s="36" t="s">
        <v>225</v>
      </c>
      <c r="DX115" s="36"/>
      <c r="DY115" s="36" t="s">
        <v>45</v>
      </c>
      <c r="DZ115" s="36" t="s">
        <v>45</v>
      </c>
      <c r="EA115" s="885" t="s">
        <v>45</v>
      </c>
      <c r="EB115" s="885"/>
      <c r="EC115" s="36">
        <v>44</v>
      </c>
      <c r="ED115" s="36">
        <v>44</v>
      </c>
      <c r="EE115" s="885">
        <v>44</v>
      </c>
      <c r="EF115" s="885"/>
      <c r="EG115" s="36" t="s">
        <v>45</v>
      </c>
      <c r="EH115" s="36" t="s">
        <v>45</v>
      </c>
      <c r="EI115" s="885" t="s">
        <v>45</v>
      </c>
      <c r="EJ115" s="886"/>
    </row>
    <row r="116" spans="1:140" s="1" customFormat="1" ht="13.8" x14ac:dyDescent="0.3">
      <c r="B116" s="11" t="s">
        <v>224</v>
      </c>
      <c r="C116" s="10"/>
      <c r="D116" s="36"/>
      <c r="E116" s="33"/>
      <c r="F116" s="10"/>
      <c r="G116" s="36"/>
      <c r="H116" s="41"/>
      <c r="I116" s="32"/>
      <c r="J116" s="36"/>
      <c r="K116" s="41"/>
      <c r="L116" s="10"/>
      <c r="M116" s="36"/>
      <c r="N116" s="41"/>
      <c r="O116" s="887"/>
      <c r="P116" s="874"/>
      <c r="Q116" s="874"/>
      <c r="R116" s="874"/>
      <c r="S116" s="865"/>
      <c r="T116" s="865"/>
      <c r="U116" s="865"/>
      <c r="V116" s="865"/>
      <c r="W116" s="865"/>
      <c r="X116" s="865"/>
      <c r="Y116" s="865"/>
      <c r="Z116" s="873"/>
      <c r="AA116" s="876"/>
      <c r="AB116" s="865"/>
      <c r="AC116" s="865"/>
      <c r="AD116" s="865"/>
      <c r="AE116" s="865"/>
      <c r="AF116" s="865"/>
      <c r="AG116" s="865"/>
      <c r="AH116" s="865"/>
      <c r="AI116" s="865"/>
      <c r="AJ116" s="865"/>
      <c r="AK116" s="865"/>
      <c r="AL116" s="865"/>
      <c r="AM116" s="865"/>
      <c r="AN116" s="865"/>
      <c r="AO116" s="865"/>
      <c r="AP116" s="865"/>
      <c r="AQ116" s="865"/>
      <c r="AR116" s="865"/>
      <c r="AS116" s="865"/>
      <c r="AT116" s="865"/>
      <c r="AU116" s="874"/>
      <c r="AV116" s="874"/>
      <c r="AW116" s="874"/>
      <c r="AX116" s="874"/>
      <c r="AY116" s="874"/>
      <c r="AZ116" s="874"/>
      <c r="BA116" s="874"/>
      <c r="BB116" s="874"/>
      <c r="BC116" s="874"/>
      <c r="BD116" s="874"/>
      <c r="BE116" s="874"/>
      <c r="BF116" s="874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865"/>
      <c r="CO116" s="865"/>
      <c r="CP116" s="865"/>
      <c r="CQ116" s="865"/>
      <c r="CR116" s="865"/>
      <c r="CS116" s="877"/>
      <c r="CT116" s="869"/>
      <c r="CU116" s="865"/>
      <c r="CV116" s="873"/>
      <c r="CW116" s="876"/>
      <c r="CX116" s="865"/>
      <c r="CY116" s="865"/>
      <c r="CZ116" s="865"/>
      <c r="DA116" s="865"/>
      <c r="DB116" s="865"/>
      <c r="DC116" s="865"/>
      <c r="DD116" s="865"/>
      <c r="DE116" s="877"/>
      <c r="DF116" s="10"/>
      <c r="DG116" s="36"/>
      <c r="DH116" s="73"/>
      <c r="DI116" s="29"/>
      <c r="DJ116" s="60"/>
      <c r="DK116" s="63"/>
      <c r="DL116" s="60"/>
      <c r="DM116" s="885" t="s">
        <v>45</v>
      </c>
      <c r="DN116" s="885"/>
      <c r="DO116" s="885"/>
      <c r="DP116" s="885"/>
      <c r="DQ116" s="36" t="s">
        <v>460</v>
      </c>
      <c r="DR116" s="36" t="s">
        <v>329</v>
      </c>
      <c r="DS116" s="36" t="s">
        <v>351</v>
      </c>
      <c r="DT116" s="36" t="s">
        <v>329</v>
      </c>
      <c r="DU116" s="36" t="s">
        <v>351</v>
      </c>
      <c r="DV116" s="36"/>
      <c r="DW116" s="36" t="s">
        <v>351</v>
      </c>
      <c r="DX116" s="36"/>
      <c r="DY116" s="36" t="s">
        <v>45</v>
      </c>
      <c r="DZ116" s="36" t="s">
        <v>45</v>
      </c>
      <c r="EA116" s="885" t="s">
        <v>45</v>
      </c>
      <c r="EB116" s="885"/>
      <c r="EC116" s="36">
        <v>56</v>
      </c>
      <c r="ED116" s="36">
        <v>56</v>
      </c>
      <c r="EE116" s="885">
        <v>64</v>
      </c>
      <c r="EF116" s="885"/>
      <c r="EG116" s="36" t="s">
        <v>45</v>
      </c>
      <c r="EH116" s="36" t="s">
        <v>45</v>
      </c>
      <c r="EI116" s="885" t="s">
        <v>45</v>
      </c>
      <c r="EJ116" s="886"/>
    </row>
    <row r="117" spans="1:140" s="1" customFormat="1" ht="13.8" x14ac:dyDescent="0.3">
      <c r="B117" s="11" t="s">
        <v>86</v>
      </c>
      <c r="C117" s="10" t="s">
        <v>45</v>
      </c>
      <c r="D117" s="36" t="s">
        <v>45</v>
      </c>
      <c r="E117" s="33" t="s">
        <v>45</v>
      </c>
      <c r="F117" s="10" t="s">
        <v>45</v>
      </c>
      <c r="G117" s="36" t="s">
        <v>45</v>
      </c>
      <c r="H117" s="41" t="s">
        <v>45</v>
      </c>
      <c r="I117" s="32" t="s">
        <v>45</v>
      </c>
      <c r="J117" s="36" t="s">
        <v>45</v>
      </c>
      <c r="K117" s="41" t="s">
        <v>45</v>
      </c>
      <c r="L117" s="10" t="s">
        <v>45</v>
      </c>
      <c r="M117" s="36" t="s">
        <v>45</v>
      </c>
      <c r="N117" s="41" t="s">
        <v>45</v>
      </c>
      <c r="O117" s="887"/>
      <c r="P117" s="874"/>
      <c r="Q117" s="874"/>
      <c r="R117" s="874"/>
      <c r="S117" s="865"/>
      <c r="T117" s="865"/>
      <c r="U117" s="865"/>
      <c r="V117" s="865"/>
      <c r="W117" s="865"/>
      <c r="X117" s="865"/>
      <c r="Y117" s="865"/>
      <c r="Z117" s="873"/>
      <c r="AA117" s="876"/>
      <c r="AB117" s="865"/>
      <c r="AC117" s="865"/>
      <c r="AD117" s="865"/>
      <c r="AE117" s="865"/>
      <c r="AF117" s="865"/>
      <c r="AG117" s="865"/>
      <c r="AH117" s="865"/>
      <c r="AI117" s="865"/>
      <c r="AJ117" s="865"/>
      <c r="AK117" s="865"/>
      <c r="AL117" s="865"/>
      <c r="AM117" s="865"/>
      <c r="AN117" s="865"/>
      <c r="AO117" s="865"/>
      <c r="AP117" s="865"/>
      <c r="AQ117" s="865"/>
      <c r="AR117" s="865"/>
      <c r="AS117" s="865"/>
      <c r="AT117" s="865"/>
      <c r="AU117" s="874"/>
      <c r="AV117" s="874"/>
      <c r="AW117" s="874"/>
      <c r="AX117" s="874"/>
      <c r="AY117" s="874"/>
      <c r="AZ117" s="874"/>
      <c r="BA117" s="874"/>
      <c r="BB117" s="874"/>
      <c r="BC117" s="874"/>
      <c r="BD117" s="874"/>
      <c r="BE117" s="874"/>
      <c r="BF117" s="874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 t="s">
        <v>45</v>
      </c>
      <c r="BQ117" s="36" t="s">
        <v>45</v>
      </c>
      <c r="BR117" s="36" t="s">
        <v>45</v>
      </c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865"/>
      <c r="CO117" s="865"/>
      <c r="CP117" s="865"/>
      <c r="CQ117" s="865"/>
      <c r="CR117" s="865"/>
      <c r="CS117" s="877"/>
      <c r="CT117" s="869"/>
      <c r="CU117" s="865"/>
      <c r="CV117" s="873"/>
      <c r="CW117" s="876"/>
      <c r="CX117" s="865"/>
      <c r="CY117" s="865"/>
      <c r="CZ117" s="865"/>
      <c r="DA117" s="865"/>
      <c r="DB117" s="865"/>
      <c r="DC117" s="865"/>
      <c r="DD117" s="865"/>
      <c r="DE117" s="877"/>
      <c r="DF117" s="10" t="s">
        <v>45</v>
      </c>
      <c r="DG117" s="36" t="s">
        <v>45</v>
      </c>
      <c r="DH117" s="67" t="s">
        <v>45</v>
      </c>
      <c r="DI117" s="29" t="s">
        <v>45</v>
      </c>
      <c r="DJ117" s="60"/>
      <c r="DK117" s="63" t="s">
        <v>45</v>
      </c>
      <c r="DL117" s="60"/>
      <c r="DM117" s="885" t="s">
        <v>45</v>
      </c>
      <c r="DN117" s="885"/>
      <c r="DO117" s="885"/>
      <c r="DP117" s="885"/>
      <c r="DQ117" s="36" t="s">
        <v>228</v>
      </c>
      <c r="DR117" s="36" t="s">
        <v>329</v>
      </c>
      <c r="DS117" s="36" t="s">
        <v>228</v>
      </c>
      <c r="DT117" s="36" t="s">
        <v>329</v>
      </c>
      <c r="DU117" s="36" t="s">
        <v>228</v>
      </c>
      <c r="DV117" s="36"/>
      <c r="DW117" s="36" t="s">
        <v>228</v>
      </c>
      <c r="DX117" s="36"/>
      <c r="DY117" s="36" t="s">
        <v>45</v>
      </c>
      <c r="DZ117" s="36" t="s">
        <v>45</v>
      </c>
      <c r="EA117" s="885" t="s">
        <v>45</v>
      </c>
      <c r="EB117" s="885"/>
      <c r="EC117" s="36"/>
      <c r="ED117" s="36"/>
      <c r="EE117" s="885" t="s">
        <v>45</v>
      </c>
      <c r="EF117" s="885"/>
      <c r="EG117" s="36" t="s">
        <v>45</v>
      </c>
      <c r="EH117" s="36" t="s">
        <v>45</v>
      </c>
      <c r="EI117" s="885" t="s">
        <v>45</v>
      </c>
      <c r="EJ117" s="886"/>
    </row>
    <row r="118" spans="1:140" s="1" customFormat="1" ht="13.8" x14ac:dyDescent="0.3">
      <c r="B118" s="11" t="s">
        <v>93</v>
      </c>
      <c r="C118" s="10" t="s">
        <v>45</v>
      </c>
      <c r="D118" s="36" t="s">
        <v>45</v>
      </c>
      <c r="E118" s="33" t="s">
        <v>45</v>
      </c>
      <c r="F118" s="10" t="s">
        <v>45</v>
      </c>
      <c r="G118" s="36" t="s">
        <v>45</v>
      </c>
      <c r="H118" s="41" t="s">
        <v>45</v>
      </c>
      <c r="I118" s="32" t="s">
        <v>45</v>
      </c>
      <c r="J118" s="36" t="s">
        <v>45</v>
      </c>
      <c r="K118" s="41" t="s">
        <v>45</v>
      </c>
      <c r="L118" s="10" t="s">
        <v>45</v>
      </c>
      <c r="M118" s="36" t="s">
        <v>45</v>
      </c>
      <c r="N118" s="41" t="s">
        <v>45</v>
      </c>
      <c r="O118" s="887"/>
      <c r="P118" s="874"/>
      <c r="Q118" s="874"/>
      <c r="R118" s="874"/>
      <c r="S118" s="865"/>
      <c r="T118" s="865"/>
      <c r="U118" s="865"/>
      <c r="V118" s="865"/>
      <c r="W118" s="865"/>
      <c r="X118" s="865"/>
      <c r="Y118" s="865"/>
      <c r="Z118" s="873"/>
      <c r="AA118" s="876"/>
      <c r="AB118" s="865"/>
      <c r="AC118" s="865"/>
      <c r="AD118" s="865"/>
      <c r="AE118" s="865"/>
      <c r="AF118" s="865"/>
      <c r="AG118" s="865"/>
      <c r="AH118" s="865"/>
      <c r="AI118" s="865"/>
      <c r="AJ118" s="865"/>
      <c r="AK118" s="865"/>
      <c r="AL118" s="865"/>
      <c r="AM118" s="865"/>
      <c r="AN118" s="865"/>
      <c r="AO118" s="865"/>
      <c r="AP118" s="865"/>
      <c r="AQ118" s="865"/>
      <c r="AR118" s="865"/>
      <c r="AS118" s="865"/>
      <c r="AT118" s="865"/>
      <c r="AU118" s="874"/>
      <c r="AV118" s="874"/>
      <c r="AW118" s="874"/>
      <c r="AX118" s="874"/>
      <c r="AY118" s="874"/>
      <c r="AZ118" s="874"/>
      <c r="BA118" s="874"/>
      <c r="BB118" s="874"/>
      <c r="BC118" s="874"/>
      <c r="BD118" s="874"/>
      <c r="BE118" s="874"/>
      <c r="BF118" s="874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 t="s">
        <v>45</v>
      </c>
      <c r="BQ118" s="36" t="s">
        <v>45</v>
      </c>
      <c r="BR118" s="36" t="s">
        <v>45</v>
      </c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865"/>
      <c r="CO118" s="865"/>
      <c r="CP118" s="865"/>
      <c r="CQ118" s="865"/>
      <c r="CR118" s="865"/>
      <c r="CS118" s="877"/>
      <c r="CT118" s="869"/>
      <c r="CU118" s="865"/>
      <c r="CV118" s="873"/>
      <c r="CW118" s="876"/>
      <c r="CX118" s="865"/>
      <c r="CY118" s="865"/>
      <c r="CZ118" s="865"/>
      <c r="DA118" s="865"/>
      <c r="DB118" s="865"/>
      <c r="DC118" s="865"/>
      <c r="DD118" s="865"/>
      <c r="DE118" s="877"/>
      <c r="DF118" s="10" t="s">
        <v>45</v>
      </c>
      <c r="DG118" s="36" t="s">
        <v>45</v>
      </c>
      <c r="DH118" s="67" t="s">
        <v>45</v>
      </c>
      <c r="DI118" s="29" t="s">
        <v>45</v>
      </c>
      <c r="DJ118" s="60"/>
      <c r="DK118" s="63" t="s">
        <v>45</v>
      </c>
      <c r="DL118" s="60"/>
      <c r="DM118" s="885" t="s">
        <v>45</v>
      </c>
      <c r="DN118" s="885"/>
      <c r="DO118" s="885"/>
      <c r="DP118" s="885"/>
      <c r="DQ118" s="36" t="s">
        <v>461</v>
      </c>
      <c r="DR118" s="36" t="s">
        <v>329</v>
      </c>
      <c r="DS118" s="36" t="s">
        <v>461</v>
      </c>
      <c r="DT118" s="36" t="s">
        <v>329</v>
      </c>
      <c r="DU118" s="36" t="s">
        <v>462</v>
      </c>
      <c r="DV118" s="36"/>
      <c r="DW118" s="36" t="s">
        <v>352</v>
      </c>
      <c r="DX118" s="36"/>
      <c r="DY118" s="36" t="s">
        <v>45</v>
      </c>
      <c r="DZ118" s="36" t="s">
        <v>45</v>
      </c>
      <c r="EA118" s="885" t="s">
        <v>45</v>
      </c>
      <c r="EB118" s="885"/>
      <c r="EC118" s="36" t="s">
        <v>45</v>
      </c>
      <c r="ED118" s="36" t="s">
        <v>45</v>
      </c>
      <c r="EE118" s="885" t="s">
        <v>45</v>
      </c>
      <c r="EF118" s="885"/>
      <c r="EG118" s="36" t="s">
        <v>45</v>
      </c>
      <c r="EH118" s="36" t="s">
        <v>45</v>
      </c>
      <c r="EI118" s="885" t="s">
        <v>45</v>
      </c>
      <c r="EJ118" s="886"/>
    </row>
    <row r="119" spans="1:140" s="1" customFormat="1" ht="13.5" customHeight="1" x14ac:dyDescent="0.3">
      <c r="B119" s="11" t="s">
        <v>87</v>
      </c>
      <c r="C119" s="10" t="s">
        <v>45</v>
      </c>
      <c r="D119" s="36" t="s">
        <v>45</v>
      </c>
      <c r="E119" s="33" t="s">
        <v>45</v>
      </c>
      <c r="F119" s="10" t="s">
        <v>45</v>
      </c>
      <c r="G119" s="36" t="s">
        <v>45</v>
      </c>
      <c r="H119" s="41" t="s">
        <v>45</v>
      </c>
      <c r="I119" s="32" t="s">
        <v>45</v>
      </c>
      <c r="J119" s="36" t="s">
        <v>45</v>
      </c>
      <c r="K119" s="41" t="s">
        <v>45</v>
      </c>
      <c r="L119" s="10" t="s">
        <v>45</v>
      </c>
      <c r="M119" s="36" t="s">
        <v>45</v>
      </c>
      <c r="N119" s="41" t="s">
        <v>45</v>
      </c>
      <c r="O119" s="887"/>
      <c r="P119" s="874"/>
      <c r="Q119" s="874"/>
      <c r="R119" s="874"/>
      <c r="S119" s="865"/>
      <c r="T119" s="865"/>
      <c r="U119" s="865"/>
      <c r="V119" s="865"/>
      <c r="W119" s="865"/>
      <c r="X119" s="865"/>
      <c r="Y119" s="865"/>
      <c r="Z119" s="873"/>
      <c r="AA119" s="876"/>
      <c r="AB119" s="865"/>
      <c r="AC119" s="865"/>
      <c r="AD119" s="865"/>
      <c r="AE119" s="865"/>
      <c r="AF119" s="865"/>
      <c r="AG119" s="865"/>
      <c r="AH119" s="865"/>
      <c r="AI119" s="865"/>
      <c r="AJ119" s="865"/>
      <c r="AK119" s="865"/>
      <c r="AL119" s="865"/>
      <c r="AM119" s="865"/>
      <c r="AN119" s="865"/>
      <c r="AO119" s="865"/>
      <c r="AP119" s="865"/>
      <c r="AQ119" s="865"/>
      <c r="AR119" s="865"/>
      <c r="AS119" s="865"/>
      <c r="AT119" s="865"/>
      <c r="AU119" s="874"/>
      <c r="AV119" s="874"/>
      <c r="AW119" s="874"/>
      <c r="AX119" s="874"/>
      <c r="AY119" s="874"/>
      <c r="AZ119" s="874"/>
      <c r="BA119" s="874"/>
      <c r="BB119" s="874"/>
      <c r="BC119" s="874"/>
      <c r="BD119" s="874"/>
      <c r="BE119" s="874"/>
      <c r="BF119" s="874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 t="s">
        <v>45</v>
      </c>
      <c r="BQ119" s="36" t="s">
        <v>45</v>
      </c>
      <c r="BR119" s="36" t="s">
        <v>45</v>
      </c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865"/>
      <c r="CO119" s="865"/>
      <c r="CP119" s="865"/>
      <c r="CQ119" s="865"/>
      <c r="CR119" s="865"/>
      <c r="CS119" s="877"/>
      <c r="CT119" s="869"/>
      <c r="CU119" s="865"/>
      <c r="CV119" s="873"/>
      <c r="CW119" s="876"/>
      <c r="CX119" s="865"/>
      <c r="CY119" s="865"/>
      <c r="CZ119" s="865"/>
      <c r="DA119" s="865"/>
      <c r="DB119" s="865"/>
      <c r="DC119" s="865"/>
      <c r="DD119" s="865"/>
      <c r="DE119" s="877"/>
      <c r="DF119" s="10" t="s">
        <v>45</v>
      </c>
      <c r="DG119" s="36" t="s">
        <v>45</v>
      </c>
      <c r="DH119" s="67" t="s">
        <v>45</v>
      </c>
      <c r="DI119" s="29" t="s">
        <v>45</v>
      </c>
      <c r="DJ119" s="60"/>
      <c r="DK119" s="63" t="s">
        <v>45</v>
      </c>
      <c r="DL119" s="60"/>
      <c r="DM119" s="885" t="s">
        <v>45</v>
      </c>
      <c r="DN119" s="885"/>
      <c r="DO119" s="885"/>
      <c r="DP119" s="885"/>
      <c r="DQ119" s="36" t="s">
        <v>463</v>
      </c>
      <c r="DR119" s="36" t="s">
        <v>329</v>
      </c>
      <c r="DS119" s="36" t="s">
        <v>463</v>
      </c>
      <c r="DT119" s="36" t="s">
        <v>329</v>
      </c>
      <c r="DU119" s="36" t="s">
        <v>442</v>
      </c>
      <c r="DV119" s="36"/>
      <c r="DW119" s="36" t="s">
        <v>333</v>
      </c>
      <c r="DX119" s="36"/>
      <c r="DY119" s="36" t="s">
        <v>45</v>
      </c>
      <c r="DZ119" s="36" t="s">
        <v>45</v>
      </c>
      <c r="EA119" s="885" t="s">
        <v>45</v>
      </c>
      <c r="EB119" s="885"/>
      <c r="EC119" s="36" t="s">
        <v>441</v>
      </c>
      <c r="ED119" s="36" t="s">
        <v>441</v>
      </c>
      <c r="EE119" s="885" t="s">
        <v>442</v>
      </c>
      <c r="EF119" s="885"/>
      <c r="EG119" s="36" t="s">
        <v>45</v>
      </c>
      <c r="EH119" s="36" t="s">
        <v>45</v>
      </c>
      <c r="EI119" s="885" t="s">
        <v>45</v>
      </c>
      <c r="EJ119" s="886"/>
    </row>
    <row r="120" spans="1:140" s="7" customFormat="1" ht="16.5" customHeight="1" x14ac:dyDescent="0.3">
      <c r="B120" s="11" t="s">
        <v>229</v>
      </c>
      <c r="C120" s="10"/>
      <c r="D120" s="36"/>
      <c r="E120" s="33"/>
      <c r="F120" s="10"/>
      <c r="G120" s="36"/>
      <c r="H120" s="41"/>
      <c r="I120" s="32"/>
      <c r="J120" s="36"/>
      <c r="K120" s="41"/>
      <c r="L120" s="10"/>
      <c r="M120" s="36"/>
      <c r="N120" s="41"/>
      <c r="O120" s="887"/>
      <c r="P120" s="874"/>
      <c r="Q120" s="874"/>
      <c r="R120" s="874"/>
      <c r="S120" s="865"/>
      <c r="T120" s="865"/>
      <c r="U120" s="865"/>
      <c r="V120" s="865"/>
      <c r="W120" s="865"/>
      <c r="X120" s="865"/>
      <c r="Y120" s="865"/>
      <c r="Z120" s="873"/>
      <c r="AA120" s="876"/>
      <c r="AB120" s="865"/>
      <c r="AC120" s="865"/>
      <c r="AD120" s="865"/>
      <c r="AE120" s="865"/>
      <c r="AF120" s="865"/>
      <c r="AG120" s="865"/>
      <c r="AH120" s="865"/>
      <c r="AI120" s="865"/>
      <c r="AJ120" s="865"/>
      <c r="AK120" s="865"/>
      <c r="AL120" s="865"/>
      <c r="AM120" s="865"/>
      <c r="AN120" s="865"/>
      <c r="AO120" s="865"/>
      <c r="AP120" s="865"/>
      <c r="AQ120" s="865"/>
      <c r="AR120" s="865"/>
      <c r="AS120" s="865"/>
      <c r="AT120" s="865"/>
      <c r="AU120" s="874"/>
      <c r="AV120" s="874"/>
      <c r="AW120" s="874"/>
      <c r="AX120" s="874"/>
      <c r="AY120" s="874"/>
      <c r="AZ120" s="874"/>
      <c r="BA120" s="874"/>
      <c r="BB120" s="874"/>
      <c r="BC120" s="874"/>
      <c r="BD120" s="874"/>
      <c r="BE120" s="874"/>
      <c r="BF120" s="874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865"/>
      <c r="CO120" s="865"/>
      <c r="CP120" s="865"/>
      <c r="CQ120" s="865"/>
      <c r="CR120" s="865"/>
      <c r="CS120" s="877"/>
      <c r="CT120" s="869"/>
      <c r="CU120" s="865"/>
      <c r="CV120" s="873"/>
      <c r="CW120" s="876"/>
      <c r="CX120" s="865"/>
      <c r="CY120" s="865"/>
      <c r="CZ120" s="865"/>
      <c r="DA120" s="865"/>
      <c r="DB120" s="865"/>
      <c r="DC120" s="865"/>
      <c r="DD120" s="865"/>
      <c r="DE120" s="877"/>
      <c r="DF120" s="10" t="s">
        <v>45</v>
      </c>
      <c r="DG120" s="36" t="s">
        <v>45</v>
      </c>
      <c r="DH120" s="67" t="s">
        <v>45</v>
      </c>
      <c r="DI120" s="29" t="s">
        <v>45</v>
      </c>
      <c r="DJ120" s="60"/>
      <c r="DK120" s="63" t="s">
        <v>45</v>
      </c>
      <c r="DL120" s="60"/>
      <c r="DM120" s="885" t="s">
        <v>45</v>
      </c>
      <c r="DN120" s="885"/>
      <c r="DO120" s="885"/>
      <c r="DP120" s="885"/>
      <c r="DQ120" s="36" t="s">
        <v>230</v>
      </c>
      <c r="DR120" s="36" t="s">
        <v>329</v>
      </c>
      <c r="DS120" s="36" t="s">
        <v>230</v>
      </c>
      <c r="DT120" s="36" t="s">
        <v>329</v>
      </c>
      <c r="DU120" s="36" t="s">
        <v>230</v>
      </c>
      <c r="DV120" s="36"/>
      <c r="DW120" s="36" t="s">
        <v>304</v>
      </c>
      <c r="DX120" s="36"/>
      <c r="DY120" s="36" t="s">
        <v>45</v>
      </c>
      <c r="DZ120" s="36" t="s">
        <v>45</v>
      </c>
      <c r="EA120" s="885" t="s">
        <v>45</v>
      </c>
      <c r="EB120" s="885"/>
      <c r="EC120" s="36" t="s">
        <v>443</v>
      </c>
      <c r="ED120" s="36" t="s">
        <v>443</v>
      </c>
      <c r="EE120" s="885" t="s">
        <v>444</v>
      </c>
      <c r="EF120" s="885"/>
      <c r="EG120" s="36" t="s">
        <v>45</v>
      </c>
      <c r="EH120" s="36" t="s">
        <v>45</v>
      </c>
      <c r="EI120" s="885" t="s">
        <v>45</v>
      </c>
      <c r="EJ120" s="886"/>
    </row>
    <row r="121" spans="1:140" s="1" customFormat="1" ht="39" customHeight="1" x14ac:dyDescent="0.3">
      <c r="B121" s="11" t="s">
        <v>233</v>
      </c>
      <c r="C121" s="10" t="s">
        <v>45</v>
      </c>
      <c r="D121" s="36" t="s">
        <v>45</v>
      </c>
      <c r="E121" s="33" t="s">
        <v>45</v>
      </c>
      <c r="F121" s="10" t="s">
        <v>45</v>
      </c>
      <c r="G121" s="36" t="s">
        <v>45</v>
      </c>
      <c r="H121" s="41" t="s">
        <v>45</v>
      </c>
      <c r="I121" s="32" t="s">
        <v>45</v>
      </c>
      <c r="J121" s="36" t="s">
        <v>45</v>
      </c>
      <c r="K121" s="41" t="s">
        <v>45</v>
      </c>
      <c r="L121" s="10" t="s">
        <v>45</v>
      </c>
      <c r="M121" s="36" t="s">
        <v>45</v>
      </c>
      <c r="N121" s="41" t="s">
        <v>45</v>
      </c>
      <c r="O121" s="887"/>
      <c r="P121" s="874"/>
      <c r="Q121" s="874"/>
      <c r="R121" s="874"/>
      <c r="S121" s="865"/>
      <c r="T121" s="865"/>
      <c r="U121" s="865"/>
      <c r="V121" s="865"/>
      <c r="W121" s="865"/>
      <c r="X121" s="865"/>
      <c r="Y121" s="865"/>
      <c r="Z121" s="873"/>
      <c r="AA121" s="876"/>
      <c r="AB121" s="865"/>
      <c r="AC121" s="865"/>
      <c r="AD121" s="865"/>
      <c r="AE121" s="865"/>
      <c r="AF121" s="865"/>
      <c r="AG121" s="865"/>
      <c r="AH121" s="865"/>
      <c r="AI121" s="865"/>
      <c r="AJ121" s="865"/>
      <c r="AK121" s="865"/>
      <c r="AL121" s="865"/>
      <c r="AM121" s="865"/>
      <c r="AN121" s="865"/>
      <c r="AO121" s="865"/>
      <c r="AP121" s="865"/>
      <c r="AQ121" s="865"/>
      <c r="AR121" s="865"/>
      <c r="AS121" s="865"/>
      <c r="AT121" s="865"/>
      <c r="AU121" s="874"/>
      <c r="AV121" s="874"/>
      <c r="AW121" s="874"/>
      <c r="AX121" s="874"/>
      <c r="AY121" s="874"/>
      <c r="AZ121" s="874"/>
      <c r="BA121" s="874"/>
      <c r="BB121" s="874"/>
      <c r="BC121" s="874"/>
      <c r="BD121" s="874"/>
      <c r="BE121" s="874"/>
      <c r="BF121" s="874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 t="s">
        <v>45</v>
      </c>
      <c r="BQ121" s="36" t="s">
        <v>45</v>
      </c>
      <c r="BR121" s="36" t="s">
        <v>45</v>
      </c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865"/>
      <c r="CO121" s="865"/>
      <c r="CP121" s="865"/>
      <c r="CQ121" s="865"/>
      <c r="CR121" s="865"/>
      <c r="CS121" s="877"/>
      <c r="CT121" s="869"/>
      <c r="CU121" s="865"/>
      <c r="CV121" s="873"/>
      <c r="CW121" s="876"/>
      <c r="CX121" s="865"/>
      <c r="CY121" s="865"/>
      <c r="CZ121" s="865"/>
      <c r="DA121" s="865"/>
      <c r="DB121" s="865"/>
      <c r="DC121" s="865"/>
      <c r="DD121" s="865"/>
      <c r="DE121" s="877"/>
      <c r="DF121" s="10" t="s">
        <v>45</v>
      </c>
      <c r="DG121" s="36" t="s">
        <v>45</v>
      </c>
      <c r="DH121" s="67" t="s">
        <v>45</v>
      </c>
      <c r="DI121" s="29" t="s">
        <v>45</v>
      </c>
      <c r="DJ121" s="60"/>
      <c r="DK121" s="63" t="s">
        <v>45</v>
      </c>
      <c r="DL121" s="60"/>
      <c r="DM121" s="885" t="s">
        <v>45</v>
      </c>
      <c r="DN121" s="885"/>
      <c r="DO121" s="885"/>
      <c r="DP121" s="885"/>
      <c r="DQ121" s="36"/>
      <c r="DR121" s="36"/>
      <c r="DS121" s="36"/>
      <c r="DT121" s="36"/>
      <c r="DU121" s="889" t="s">
        <v>231</v>
      </c>
      <c r="DV121" s="889"/>
      <c r="DW121" s="889" t="s">
        <v>231</v>
      </c>
      <c r="DX121" s="889"/>
      <c r="DY121" s="36" t="s">
        <v>45</v>
      </c>
      <c r="DZ121" s="36" t="s">
        <v>45</v>
      </c>
      <c r="EA121" s="885" t="s">
        <v>45</v>
      </c>
      <c r="EB121" s="885"/>
      <c r="EC121" s="38" t="s">
        <v>446</v>
      </c>
      <c r="ED121" s="38" t="s">
        <v>446</v>
      </c>
      <c r="EE121" s="892" t="s">
        <v>446</v>
      </c>
      <c r="EF121" s="892"/>
      <c r="EG121" s="36" t="s">
        <v>45</v>
      </c>
      <c r="EH121" s="36" t="s">
        <v>45</v>
      </c>
      <c r="EI121" s="885" t="s">
        <v>45</v>
      </c>
      <c r="EJ121" s="886"/>
    </row>
    <row r="122" spans="1:140" s="1" customFormat="1" ht="44.25" customHeight="1" x14ac:dyDescent="0.3">
      <c r="B122" s="11" t="s">
        <v>234</v>
      </c>
      <c r="C122" s="10" t="s">
        <v>45</v>
      </c>
      <c r="D122" s="36" t="s">
        <v>45</v>
      </c>
      <c r="E122" s="33" t="s">
        <v>45</v>
      </c>
      <c r="F122" s="10" t="s">
        <v>45</v>
      </c>
      <c r="G122" s="36" t="s">
        <v>45</v>
      </c>
      <c r="H122" s="41" t="s">
        <v>45</v>
      </c>
      <c r="I122" s="32" t="s">
        <v>45</v>
      </c>
      <c r="J122" s="36" t="s">
        <v>45</v>
      </c>
      <c r="K122" s="41" t="s">
        <v>45</v>
      </c>
      <c r="L122" s="10" t="s">
        <v>45</v>
      </c>
      <c r="M122" s="36" t="s">
        <v>45</v>
      </c>
      <c r="N122" s="41" t="s">
        <v>45</v>
      </c>
      <c r="O122" s="887"/>
      <c r="P122" s="874"/>
      <c r="Q122" s="874"/>
      <c r="R122" s="874"/>
      <c r="S122" s="865"/>
      <c r="T122" s="865"/>
      <c r="U122" s="865"/>
      <c r="V122" s="865"/>
      <c r="W122" s="865"/>
      <c r="X122" s="865"/>
      <c r="Y122" s="865"/>
      <c r="Z122" s="873"/>
      <c r="AA122" s="876"/>
      <c r="AB122" s="865"/>
      <c r="AC122" s="865"/>
      <c r="AD122" s="865"/>
      <c r="AE122" s="865"/>
      <c r="AF122" s="865"/>
      <c r="AG122" s="865"/>
      <c r="AH122" s="865"/>
      <c r="AI122" s="865"/>
      <c r="AJ122" s="865"/>
      <c r="AK122" s="865"/>
      <c r="AL122" s="865"/>
      <c r="AM122" s="865"/>
      <c r="AN122" s="865"/>
      <c r="AO122" s="865"/>
      <c r="AP122" s="865"/>
      <c r="AQ122" s="865"/>
      <c r="AR122" s="865"/>
      <c r="AS122" s="865"/>
      <c r="AT122" s="865"/>
      <c r="AU122" s="874"/>
      <c r="AV122" s="874"/>
      <c r="AW122" s="874"/>
      <c r="AX122" s="874"/>
      <c r="AY122" s="874"/>
      <c r="AZ122" s="874"/>
      <c r="BA122" s="874"/>
      <c r="BB122" s="874"/>
      <c r="BC122" s="874"/>
      <c r="BD122" s="874"/>
      <c r="BE122" s="874"/>
      <c r="BF122" s="874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 t="s">
        <v>45</v>
      </c>
      <c r="BQ122" s="36" t="s">
        <v>45</v>
      </c>
      <c r="BR122" s="36" t="s">
        <v>45</v>
      </c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865"/>
      <c r="CO122" s="865"/>
      <c r="CP122" s="865"/>
      <c r="CQ122" s="865"/>
      <c r="CR122" s="865"/>
      <c r="CS122" s="877"/>
      <c r="CT122" s="869"/>
      <c r="CU122" s="865"/>
      <c r="CV122" s="873"/>
      <c r="CW122" s="876"/>
      <c r="CX122" s="865"/>
      <c r="CY122" s="865"/>
      <c r="CZ122" s="865"/>
      <c r="DA122" s="865"/>
      <c r="DB122" s="865"/>
      <c r="DC122" s="865"/>
      <c r="DD122" s="865"/>
      <c r="DE122" s="877"/>
      <c r="DF122" s="10" t="s">
        <v>45</v>
      </c>
      <c r="DG122" s="36" t="s">
        <v>45</v>
      </c>
      <c r="DH122" s="67" t="s">
        <v>45</v>
      </c>
      <c r="DI122" s="29" t="s">
        <v>45</v>
      </c>
      <c r="DJ122" s="60"/>
      <c r="DK122" s="63" t="s">
        <v>45</v>
      </c>
      <c r="DL122" s="60"/>
      <c r="DM122" s="885" t="s">
        <v>45</v>
      </c>
      <c r="DN122" s="885"/>
      <c r="DO122" s="885"/>
      <c r="DP122" s="885"/>
      <c r="DQ122" s="36"/>
      <c r="DR122" s="36"/>
      <c r="DS122" s="36"/>
      <c r="DT122" s="36"/>
      <c r="DU122" s="889" t="s">
        <v>232</v>
      </c>
      <c r="DV122" s="889"/>
      <c r="DW122" s="889" t="s">
        <v>232</v>
      </c>
      <c r="DX122" s="889"/>
      <c r="DY122" s="36" t="s">
        <v>45</v>
      </c>
      <c r="DZ122" s="36" t="s">
        <v>45</v>
      </c>
      <c r="EA122" s="885" t="s">
        <v>45</v>
      </c>
      <c r="EB122" s="885"/>
      <c r="EC122" s="37" t="s">
        <v>447</v>
      </c>
      <c r="ED122" s="37" t="s">
        <v>447</v>
      </c>
      <c r="EE122" s="892" t="s">
        <v>448</v>
      </c>
      <c r="EF122" s="892"/>
      <c r="EG122" s="36" t="s">
        <v>45</v>
      </c>
      <c r="EH122" s="36" t="s">
        <v>45</v>
      </c>
      <c r="EI122" s="885" t="s">
        <v>45</v>
      </c>
      <c r="EJ122" s="886"/>
    </row>
    <row r="123" spans="1:140" s="1" customFormat="1" ht="26.25" customHeight="1" x14ac:dyDescent="0.3">
      <c r="B123" s="11" t="s">
        <v>235</v>
      </c>
      <c r="C123" s="10" t="s">
        <v>45</v>
      </c>
      <c r="D123" s="36" t="s">
        <v>45</v>
      </c>
      <c r="E123" s="33" t="s">
        <v>45</v>
      </c>
      <c r="F123" s="10" t="s">
        <v>45</v>
      </c>
      <c r="G123" s="36" t="s">
        <v>45</v>
      </c>
      <c r="H123" s="41" t="s">
        <v>45</v>
      </c>
      <c r="I123" s="32" t="s">
        <v>45</v>
      </c>
      <c r="J123" s="36" t="s">
        <v>45</v>
      </c>
      <c r="K123" s="41" t="s">
        <v>45</v>
      </c>
      <c r="L123" s="10" t="s">
        <v>45</v>
      </c>
      <c r="M123" s="36" t="s">
        <v>45</v>
      </c>
      <c r="N123" s="41" t="s">
        <v>45</v>
      </c>
      <c r="O123" s="887"/>
      <c r="P123" s="874"/>
      <c r="Q123" s="874"/>
      <c r="R123" s="874"/>
      <c r="S123" s="865"/>
      <c r="T123" s="865"/>
      <c r="U123" s="865"/>
      <c r="V123" s="865"/>
      <c r="W123" s="865"/>
      <c r="X123" s="865"/>
      <c r="Y123" s="865"/>
      <c r="Z123" s="873"/>
      <c r="AA123" s="876"/>
      <c r="AB123" s="865"/>
      <c r="AC123" s="865"/>
      <c r="AD123" s="865"/>
      <c r="AE123" s="865"/>
      <c r="AF123" s="865"/>
      <c r="AG123" s="865"/>
      <c r="AH123" s="865"/>
      <c r="AI123" s="865"/>
      <c r="AJ123" s="865"/>
      <c r="AK123" s="865"/>
      <c r="AL123" s="865"/>
      <c r="AM123" s="865"/>
      <c r="AN123" s="865"/>
      <c r="AO123" s="865"/>
      <c r="AP123" s="865"/>
      <c r="AQ123" s="865"/>
      <c r="AR123" s="865"/>
      <c r="AS123" s="865"/>
      <c r="AT123" s="865"/>
      <c r="AU123" s="874"/>
      <c r="AV123" s="874"/>
      <c r="AW123" s="874"/>
      <c r="AX123" s="874"/>
      <c r="AY123" s="874"/>
      <c r="AZ123" s="874"/>
      <c r="BA123" s="874"/>
      <c r="BB123" s="874"/>
      <c r="BC123" s="874"/>
      <c r="BD123" s="874"/>
      <c r="BE123" s="874"/>
      <c r="BF123" s="874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 t="s">
        <v>45</v>
      </c>
      <c r="BQ123" s="36" t="s">
        <v>45</v>
      </c>
      <c r="BR123" s="36" t="s">
        <v>45</v>
      </c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865"/>
      <c r="CO123" s="865"/>
      <c r="CP123" s="865"/>
      <c r="CQ123" s="865"/>
      <c r="CR123" s="865"/>
      <c r="CS123" s="877"/>
      <c r="CT123" s="869"/>
      <c r="CU123" s="865"/>
      <c r="CV123" s="873"/>
      <c r="CW123" s="876"/>
      <c r="CX123" s="865"/>
      <c r="CY123" s="865"/>
      <c r="CZ123" s="865"/>
      <c r="DA123" s="865"/>
      <c r="DB123" s="865"/>
      <c r="DC123" s="865"/>
      <c r="DD123" s="865"/>
      <c r="DE123" s="877"/>
      <c r="DF123" s="10" t="s">
        <v>45</v>
      </c>
      <c r="DG123" s="36" t="s">
        <v>45</v>
      </c>
      <c r="DH123" s="67" t="s">
        <v>45</v>
      </c>
      <c r="DI123" s="29" t="s">
        <v>45</v>
      </c>
      <c r="DJ123" s="60"/>
      <c r="DK123" s="63" t="s">
        <v>45</v>
      </c>
      <c r="DL123" s="60"/>
      <c r="DM123" s="885" t="s">
        <v>45</v>
      </c>
      <c r="DN123" s="885"/>
      <c r="DO123" s="885"/>
      <c r="DP123" s="885"/>
      <c r="DQ123" s="64">
        <v>0.9</v>
      </c>
      <c r="DR123" s="64">
        <v>0.9</v>
      </c>
      <c r="DS123" s="64">
        <v>0.9</v>
      </c>
      <c r="DT123" s="64">
        <v>0.9</v>
      </c>
      <c r="DU123" s="890" t="s">
        <v>353</v>
      </c>
      <c r="DV123" s="890"/>
      <c r="DW123" s="890" t="s">
        <v>353</v>
      </c>
      <c r="DX123" s="890"/>
      <c r="DY123" s="36" t="s">
        <v>45</v>
      </c>
      <c r="DZ123" s="36" t="s">
        <v>45</v>
      </c>
      <c r="EA123" s="885" t="s">
        <v>45</v>
      </c>
      <c r="EB123" s="885"/>
      <c r="EC123" s="64">
        <v>0.9</v>
      </c>
      <c r="ED123" s="64">
        <v>0.9</v>
      </c>
      <c r="EE123" s="892" t="s">
        <v>445</v>
      </c>
      <c r="EF123" s="892"/>
      <c r="EG123" s="36" t="s">
        <v>45</v>
      </c>
      <c r="EH123" s="36" t="s">
        <v>45</v>
      </c>
      <c r="EI123" s="885" t="s">
        <v>45</v>
      </c>
      <c r="EJ123" s="886"/>
    </row>
    <row r="124" spans="1:140" s="1" customFormat="1" ht="42" customHeight="1" x14ac:dyDescent="0.3">
      <c r="B124" s="11" t="s">
        <v>236</v>
      </c>
      <c r="C124" s="10" t="s">
        <v>45</v>
      </c>
      <c r="D124" s="36" t="s">
        <v>45</v>
      </c>
      <c r="E124" s="33" t="s">
        <v>45</v>
      </c>
      <c r="F124" s="10" t="s">
        <v>45</v>
      </c>
      <c r="G124" s="36" t="s">
        <v>45</v>
      </c>
      <c r="H124" s="41" t="s">
        <v>45</v>
      </c>
      <c r="I124" s="32" t="s">
        <v>45</v>
      </c>
      <c r="J124" s="36" t="s">
        <v>45</v>
      </c>
      <c r="K124" s="41" t="s">
        <v>45</v>
      </c>
      <c r="L124" s="10" t="s">
        <v>45</v>
      </c>
      <c r="M124" s="36" t="s">
        <v>45</v>
      </c>
      <c r="N124" s="41" t="s">
        <v>45</v>
      </c>
      <c r="O124" s="887"/>
      <c r="P124" s="874"/>
      <c r="Q124" s="874"/>
      <c r="R124" s="874"/>
      <c r="S124" s="865"/>
      <c r="T124" s="865"/>
      <c r="U124" s="865"/>
      <c r="V124" s="865"/>
      <c r="W124" s="865"/>
      <c r="X124" s="865"/>
      <c r="Y124" s="865"/>
      <c r="Z124" s="873"/>
      <c r="AA124" s="876"/>
      <c r="AB124" s="865"/>
      <c r="AC124" s="865"/>
      <c r="AD124" s="865"/>
      <c r="AE124" s="865"/>
      <c r="AF124" s="865"/>
      <c r="AG124" s="865"/>
      <c r="AH124" s="865"/>
      <c r="AI124" s="865"/>
      <c r="AJ124" s="865"/>
      <c r="AK124" s="865"/>
      <c r="AL124" s="865"/>
      <c r="AM124" s="865"/>
      <c r="AN124" s="865"/>
      <c r="AO124" s="865"/>
      <c r="AP124" s="865"/>
      <c r="AQ124" s="865"/>
      <c r="AR124" s="865"/>
      <c r="AS124" s="865"/>
      <c r="AT124" s="865"/>
      <c r="AU124" s="874"/>
      <c r="AV124" s="874"/>
      <c r="AW124" s="874"/>
      <c r="AX124" s="874"/>
      <c r="AY124" s="874"/>
      <c r="AZ124" s="874"/>
      <c r="BA124" s="874"/>
      <c r="BB124" s="874"/>
      <c r="BC124" s="874"/>
      <c r="BD124" s="874"/>
      <c r="BE124" s="874"/>
      <c r="BF124" s="874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 t="s">
        <v>45</v>
      </c>
      <c r="BQ124" s="36" t="s">
        <v>45</v>
      </c>
      <c r="BR124" s="36" t="s">
        <v>45</v>
      </c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865"/>
      <c r="CO124" s="865"/>
      <c r="CP124" s="865"/>
      <c r="CQ124" s="865"/>
      <c r="CR124" s="865"/>
      <c r="CS124" s="877"/>
      <c r="CT124" s="869"/>
      <c r="CU124" s="865"/>
      <c r="CV124" s="873"/>
      <c r="CW124" s="876"/>
      <c r="CX124" s="865"/>
      <c r="CY124" s="865"/>
      <c r="CZ124" s="865"/>
      <c r="DA124" s="865"/>
      <c r="DB124" s="865"/>
      <c r="DC124" s="865"/>
      <c r="DD124" s="865"/>
      <c r="DE124" s="877"/>
      <c r="DF124" s="10" t="s">
        <v>45</v>
      </c>
      <c r="DG124" s="36" t="s">
        <v>45</v>
      </c>
      <c r="DH124" s="67" t="s">
        <v>45</v>
      </c>
      <c r="DI124" s="29" t="s">
        <v>45</v>
      </c>
      <c r="DJ124" s="60"/>
      <c r="DK124" s="63" t="s">
        <v>45</v>
      </c>
      <c r="DL124" s="60"/>
      <c r="DM124" s="885" t="s">
        <v>45</v>
      </c>
      <c r="DN124" s="885"/>
      <c r="DO124" s="885"/>
      <c r="DP124" s="885"/>
      <c r="DQ124" s="37" t="s">
        <v>464</v>
      </c>
      <c r="DR124" s="36"/>
      <c r="DS124" s="37" t="s">
        <v>464</v>
      </c>
      <c r="DT124" s="36"/>
      <c r="DU124" s="889" t="s">
        <v>354</v>
      </c>
      <c r="DV124" s="889"/>
      <c r="DW124" s="889" t="s">
        <v>354</v>
      </c>
      <c r="DX124" s="889"/>
      <c r="DY124" s="36" t="s">
        <v>45</v>
      </c>
      <c r="DZ124" s="36" t="s">
        <v>45</v>
      </c>
      <c r="EA124" s="885" t="s">
        <v>45</v>
      </c>
      <c r="EB124" s="885"/>
      <c r="EC124" s="36" t="s">
        <v>45</v>
      </c>
      <c r="ED124" s="36" t="s">
        <v>45</v>
      </c>
      <c r="EE124" s="885" t="s">
        <v>45</v>
      </c>
      <c r="EF124" s="885"/>
      <c r="EG124" s="36" t="s">
        <v>45</v>
      </c>
      <c r="EH124" s="36" t="s">
        <v>45</v>
      </c>
      <c r="EI124" s="885" t="s">
        <v>45</v>
      </c>
      <c r="EJ124" s="886"/>
    </row>
    <row r="125" spans="1:140" s="1" customFormat="1" x14ac:dyDescent="0.3">
      <c r="A125" t="s">
        <v>90</v>
      </c>
      <c r="B125" s="11"/>
      <c r="C125" s="10"/>
      <c r="D125" s="36"/>
      <c r="E125" s="33"/>
      <c r="F125" s="10"/>
      <c r="G125" s="36"/>
      <c r="H125" s="41"/>
      <c r="I125" s="32"/>
      <c r="J125" s="36"/>
      <c r="K125" s="41"/>
      <c r="L125" s="10"/>
      <c r="M125" s="36"/>
      <c r="N125" s="41"/>
      <c r="O125" s="10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41"/>
      <c r="AA125" s="32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3"/>
      <c r="CT125" s="10"/>
      <c r="CU125" s="36"/>
      <c r="CV125" s="41"/>
      <c r="CW125" s="32"/>
      <c r="CX125" s="36"/>
      <c r="CY125" s="36"/>
      <c r="CZ125" s="36"/>
      <c r="DA125" s="36"/>
      <c r="DB125" s="36"/>
      <c r="DC125" s="36"/>
      <c r="DD125" s="36"/>
      <c r="DE125" s="33"/>
      <c r="DF125" s="10"/>
      <c r="DG125" s="36"/>
      <c r="DH125" s="74"/>
      <c r="DI125" s="32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3"/>
      <c r="EJ125" s="34"/>
    </row>
    <row r="126" spans="1:140" ht="15" customHeight="1" x14ac:dyDescent="0.3">
      <c r="B126" s="11" t="s">
        <v>91</v>
      </c>
      <c r="C126" s="869" t="s">
        <v>424</v>
      </c>
      <c r="D126" s="865" t="s">
        <v>424</v>
      </c>
      <c r="E126" s="877" t="s">
        <v>424</v>
      </c>
      <c r="F126" s="869" t="s">
        <v>424</v>
      </c>
      <c r="G126" s="865" t="s">
        <v>424</v>
      </c>
      <c r="H126" s="873" t="s">
        <v>424</v>
      </c>
      <c r="I126" s="876" t="s">
        <v>424</v>
      </c>
      <c r="J126" s="865" t="s">
        <v>424</v>
      </c>
      <c r="K126" s="873" t="s">
        <v>424</v>
      </c>
      <c r="L126" s="869" t="s">
        <v>424</v>
      </c>
      <c r="M126" s="865" t="s">
        <v>424</v>
      </c>
      <c r="N126" s="873" t="s">
        <v>424</v>
      </c>
      <c r="O126" s="869" t="s">
        <v>424</v>
      </c>
      <c r="P126" s="865"/>
      <c r="Q126" s="865"/>
      <c r="R126" s="865"/>
      <c r="S126" s="865" t="s">
        <v>424</v>
      </c>
      <c r="T126" s="865"/>
      <c r="U126" s="865"/>
      <c r="V126" s="865"/>
      <c r="W126" s="865" t="s">
        <v>424</v>
      </c>
      <c r="X126" s="865"/>
      <c r="Y126" s="865"/>
      <c r="Z126" s="873"/>
      <c r="AA126" s="876" t="s">
        <v>424</v>
      </c>
      <c r="AB126" s="865"/>
      <c r="AC126" s="865"/>
      <c r="AD126" s="865"/>
      <c r="AE126" s="865" t="s">
        <v>424</v>
      </c>
      <c r="AF126" s="865"/>
      <c r="AG126" s="865"/>
      <c r="AH126" s="865"/>
      <c r="AI126" s="865" t="s">
        <v>424</v>
      </c>
      <c r="AJ126" s="865"/>
      <c r="AK126" s="865"/>
      <c r="AL126" s="865"/>
      <c r="AM126" s="865" t="s">
        <v>424</v>
      </c>
      <c r="AN126" s="865"/>
      <c r="AO126" s="865"/>
      <c r="AP126" s="865"/>
      <c r="AQ126" s="865" t="s">
        <v>424</v>
      </c>
      <c r="AR126" s="865"/>
      <c r="AS126" s="865"/>
      <c r="AT126" s="865"/>
      <c r="AU126" s="874" t="s">
        <v>424</v>
      </c>
      <c r="AV126" s="874"/>
      <c r="AW126" s="874"/>
      <c r="AX126" s="874"/>
      <c r="AY126" s="874"/>
      <c r="AZ126" s="874"/>
      <c r="BA126" s="874"/>
      <c r="BB126" s="874"/>
      <c r="BC126" s="874"/>
      <c r="BD126" s="874"/>
      <c r="BE126" s="874"/>
      <c r="BF126" s="874"/>
      <c r="BG126" s="35"/>
      <c r="BH126" s="35"/>
      <c r="BI126" s="35"/>
      <c r="BJ126" s="35"/>
      <c r="BK126" s="35"/>
      <c r="BL126" s="35"/>
      <c r="BM126" s="35"/>
      <c r="BN126" s="35"/>
      <c r="BO126" s="35"/>
      <c r="BP126" s="865" t="s">
        <v>424</v>
      </c>
      <c r="BQ126" s="865" t="s">
        <v>424</v>
      </c>
      <c r="BR126" s="865" t="s">
        <v>424</v>
      </c>
      <c r="BS126" s="865" t="s">
        <v>424</v>
      </c>
      <c r="BT126" s="865"/>
      <c r="BU126" s="865"/>
      <c r="BV126" s="865"/>
      <c r="BW126" s="865"/>
      <c r="BX126" s="865"/>
      <c r="BY126" s="865"/>
      <c r="BZ126" s="865" t="s">
        <v>424</v>
      </c>
      <c r="CA126" s="865"/>
      <c r="CB126" s="865"/>
      <c r="CC126" s="865"/>
      <c r="CD126" s="865"/>
      <c r="CE126" s="865"/>
      <c r="CF126" s="865"/>
      <c r="CG126" s="865" t="s">
        <v>424</v>
      </c>
      <c r="CH126" s="865"/>
      <c r="CI126" s="865"/>
      <c r="CJ126" s="865"/>
      <c r="CK126" s="865"/>
      <c r="CL126" s="865"/>
      <c r="CM126" s="865"/>
      <c r="CN126" s="865" t="s">
        <v>424</v>
      </c>
      <c r="CO126" s="865" t="s">
        <v>424</v>
      </c>
      <c r="CP126" s="865" t="s">
        <v>424</v>
      </c>
      <c r="CQ126" s="865" t="s">
        <v>424</v>
      </c>
      <c r="CR126" s="865" t="s">
        <v>424</v>
      </c>
      <c r="CS126" s="877" t="s">
        <v>424</v>
      </c>
      <c r="CT126" s="869" t="s">
        <v>424</v>
      </c>
      <c r="CU126" s="865" t="s">
        <v>424</v>
      </c>
      <c r="CV126" s="873" t="s">
        <v>424</v>
      </c>
      <c r="CW126" s="876" t="s">
        <v>424</v>
      </c>
      <c r="CX126" s="865" t="s">
        <v>424</v>
      </c>
      <c r="CY126" s="865" t="s">
        <v>424</v>
      </c>
      <c r="CZ126" s="865" t="s">
        <v>424</v>
      </c>
      <c r="DA126" s="865" t="s">
        <v>424</v>
      </c>
      <c r="DB126" s="865" t="s">
        <v>424</v>
      </c>
      <c r="DC126" s="36">
        <v>0.78</v>
      </c>
      <c r="DD126" s="36">
        <v>0.78</v>
      </c>
      <c r="DE126" s="33">
        <v>0.78</v>
      </c>
      <c r="DF126" s="869" t="s">
        <v>424</v>
      </c>
      <c r="DG126" s="865" t="s">
        <v>424</v>
      </c>
      <c r="DH126" s="873" t="s">
        <v>424</v>
      </c>
      <c r="DI126" s="31">
        <v>0.85</v>
      </c>
      <c r="DJ126" s="40"/>
      <c r="DK126" s="40"/>
      <c r="DL126" s="40"/>
      <c r="DM126" s="865" t="s">
        <v>424</v>
      </c>
      <c r="DN126" s="865"/>
      <c r="DO126" s="865"/>
      <c r="DP126" s="865"/>
      <c r="DQ126" s="865" t="s">
        <v>424</v>
      </c>
      <c r="DR126" s="865"/>
      <c r="DS126" s="865" t="s">
        <v>424</v>
      </c>
      <c r="DT126" s="865"/>
      <c r="DU126" s="865" t="s">
        <v>424</v>
      </c>
      <c r="DV126" s="865"/>
      <c r="DW126" s="865"/>
      <c r="DX126" s="865"/>
      <c r="DY126" s="865" t="s">
        <v>424</v>
      </c>
      <c r="DZ126" s="865" t="s">
        <v>424</v>
      </c>
      <c r="EA126" s="865" t="s">
        <v>424</v>
      </c>
      <c r="EB126" s="865"/>
      <c r="EC126" s="865" t="s">
        <v>424</v>
      </c>
      <c r="ED126" s="865" t="s">
        <v>424</v>
      </c>
      <c r="EE126" s="865" t="s">
        <v>424</v>
      </c>
      <c r="EF126" s="865"/>
      <c r="EG126" s="865" t="s">
        <v>424</v>
      </c>
      <c r="EH126" s="865" t="s">
        <v>424</v>
      </c>
      <c r="EI126" s="865" t="s">
        <v>424</v>
      </c>
      <c r="EJ126" s="873"/>
    </row>
    <row r="127" spans="1:140" x14ac:dyDescent="0.3">
      <c r="B127" s="11" t="s">
        <v>346</v>
      </c>
      <c r="C127" s="887"/>
      <c r="D127" s="874"/>
      <c r="E127" s="888"/>
      <c r="F127" s="869"/>
      <c r="G127" s="865"/>
      <c r="H127" s="873"/>
      <c r="I127" s="876"/>
      <c r="J127" s="865"/>
      <c r="K127" s="873"/>
      <c r="L127" s="869"/>
      <c r="M127" s="865"/>
      <c r="N127" s="873"/>
      <c r="O127" s="869"/>
      <c r="P127" s="865"/>
      <c r="Q127" s="865"/>
      <c r="R127" s="865"/>
      <c r="S127" s="865"/>
      <c r="T127" s="865"/>
      <c r="U127" s="865"/>
      <c r="V127" s="865"/>
      <c r="W127" s="865"/>
      <c r="X127" s="865"/>
      <c r="Y127" s="865"/>
      <c r="Z127" s="873"/>
      <c r="AA127" s="876"/>
      <c r="AB127" s="865"/>
      <c r="AC127" s="865"/>
      <c r="AD127" s="865"/>
      <c r="AE127" s="865"/>
      <c r="AF127" s="865"/>
      <c r="AG127" s="865"/>
      <c r="AH127" s="865"/>
      <c r="AI127" s="865"/>
      <c r="AJ127" s="865"/>
      <c r="AK127" s="865"/>
      <c r="AL127" s="865"/>
      <c r="AM127" s="865"/>
      <c r="AN127" s="865"/>
      <c r="AO127" s="865"/>
      <c r="AP127" s="865"/>
      <c r="AQ127" s="865"/>
      <c r="AR127" s="865"/>
      <c r="AS127" s="865"/>
      <c r="AT127" s="865"/>
      <c r="AU127" s="874"/>
      <c r="AV127" s="874"/>
      <c r="AW127" s="874"/>
      <c r="AX127" s="874"/>
      <c r="AY127" s="874"/>
      <c r="AZ127" s="874"/>
      <c r="BA127" s="874"/>
      <c r="BB127" s="874"/>
      <c r="BC127" s="874"/>
      <c r="BD127" s="874"/>
      <c r="BE127" s="874"/>
      <c r="BF127" s="874"/>
      <c r="BG127" s="35"/>
      <c r="BH127" s="35"/>
      <c r="BI127" s="35"/>
      <c r="BJ127" s="35"/>
      <c r="BK127" s="35"/>
      <c r="BL127" s="35"/>
      <c r="BM127" s="35"/>
      <c r="BN127" s="35"/>
      <c r="BO127" s="35"/>
      <c r="BP127" s="865"/>
      <c r="BQ127" s="865"/>
      <c r="BR127" s="865"/>
      <c r="BS127" s="865"/>
      <c r="BT127" s="865"/>
      <c r="BU127" s="865"/>
      <c r="BV127" s="865"/>
      <c r="BW127" s="865"/>
      <c r="BX127" s="865"/>
      <c r="BY127" s="865"/>
      <c r="BZ127" s="865"/>
      <c r="CA127" s="865"/>
      <c r="CB127" s="865"/>
      <c r="CC127" s="865"/>
      <c r="CD127" s="865"/>
      <c r="CE127" s="865"/>
      <c r="CF127" s="865"/>
      <c r="CG127" s="865"/>
      <c r="CH127" s="865"/>
      <c r="CI127" s="865"/>
      <c r="CJ127" s="865"/>
      <c r="CK127" s="865"/>
      <c r="CL127" s="865"/>
      <c r="CM127" s="865"/>
      <c r="CN127" s="865"/>
      <c r="CO127" s="865"/>
      <c r="CP127" s="865"/>
      <c r="CQ127" s="865"/>
      <c r="CR127" s="865"/>
      <c r="CS127" s="877"/>
      <c r="CT127" s="869"/>
      <c r="CU127" s="865"/>
      <c r="CV127" s="873"/>
      <c r="CW127" s="876"/>
      <c r="CX127" s="865"/>
      <c r="CY127" s="865"/>
      <c r="CZ127" s="865"/>
      <c r="DA127" s="865"/>
      <c r="DB127" s="865"/>
      <c r="DC127" s="36" t="s">
        <v>333</v>
      </c>
      <c r="DD127" s="36" t="s">
        <v>333</v>
      </c>
      <c r="DE127" s="33" t="s">
        <v>333</v>
      </c>
      <c r="DF127" s="869"/>
      <c r="DG127" s="865"/>
      <c r="DH127" s="873"/>
      <c r="DI127" s="31" t="s">
        <v>333</v>
      </c>
      <c r="DJ127" s="40" t="s">
        <v>333</v>
      </c>
      <c r="DK127" s="40"/>
      <c r="DL127" s="40"/>
      <c r="DM127" s="865"/>
      <c r="DN127" s="865"/>
      <c r="DO127" s="865"/>
      <c r="DP127" s="865"/>
      <c r="DQ127" s="865"/>
      <c r="DR127" s="865"/>
      <c r="DS127" s="865"/>
      <c r="DT127" s="865"/>
      <c r="DU127" s="865"/>
      <c r="DV127" s="865"/>
      <c r="DW127" s="865"/>
      <c r="DX127" s="865"/>
      <c r="DY127" s="865"/>
      <c r="DZ127" s="865"/>
      <c r="EA127" s="865"/>
      <c r="EB127" s="865"/>
      <c r="EC127" s="865"/>
      <c r="ED127" s="865"/>
      <c r="EE127" s="865"/>
      <c r="EF127" s="865"/>
      <c r="EG127" s="865"/>
      <c r="EH127" s="865"/>
      <c r="EI127" s="865"/>
      <c r="EJ127" s="873"/>
    </row>
    <row r="128" spans="1:140" x14ac:dyDescent="0.3">
      <c r="B128" s="11" t="s">
        <v>92</v>
      </c>
      <c r="C128" s="887"/>
      <c r="D128" s="874"/>
      <c r="E128" s="888"/>
      <c r="F128" s="869"/>
      <c r="G128" s="865"/>
      <c r="H128" s="873"/>
      <c r="I128" s="876"/>
      <c r="J128" s="865"/>
      <c r="K128" s="873"/>
      <c r="L128" s="869"/>
      <c r="M128" s="865"/>
      <c r="N128" s="873"/>
      <c r="O128" s="869"/>
      <c r="P128" s="865"/>
      <c r="Q128" s="865"/>
      <c r="R128" s="865"/>
      <c r="S128" s="865"/>
      <c r="T128" s="865"/>
      <c r="U128" s="865"/>
      <c r="V128" s="865"/>
      <c r="W128" s="865"/>
      <c r="X128" s="865"/>
      <c r="Y128" s="865"/>
      <c r="Z128" s="873"/>
      <c r="AA128" s="876"/>
      <c r="AB128" s="865"/>
      <c r="AC128" s="865"/>
      <c r="AD128" s="865"/>
      <c r="AE128" s="865"/>
      <c r="AF128" s="865"/>
      <c r="AG128" s="865"/>
      <c r="AH128" s="865"/>
      <c r="AI128" s="865"/>
      <c r="AJ128" s="865"/>
      <c r="AK128" s="865"/>
      <c r="AL128" s="865"/>
      <c r="AM128" s="865"/>
      <c r="AN128" s="865"/>
      <c r="AO128" s="865"/>
      <c r="AP128" s="865"/>
      <c r="AQ128" s="865"/>
      <c r="AR128" s="865"/>
      <c r="AS128" s="865"/>
      <c r="AT128" s="865"/>
      <c r="AU128" s="874"/>
      <c r="AV128" s="874"/>
      <c r="AW128" s="874"/>
      <c r="AX128" s="874"/>
      <c r="AY128" s="874"/>
      <c r="AZ128" s="874"/>
      <c r="BA128" s="874"/>
      <c r="BB128" s="874"/>
      <c r="BC128" s="874"/>
      <c r="BD128" s="874"/>
      <c r="BE128" s="874"/>
      <c r="BF128" s="874"/>
      <c r="BG128" s="35"/>
      <c r="BH128" s="35"/>
      <c r="BI128" s="35"/>
      <c r="BJ128" s="35"/>
      <c r="BK128" s="35"/>
      <c r="BL128" s="35"/>
      <c r="BM128" s="35"/>
      <c r="BN128" s="35"/>
      <c r="BO128" s="35"/>
      <c r="BP128" s="865"/>
      <c r="BQ128" s="865"/>
      <c r="BR128" s="865"/>
      <c r="BS128" s="865"/>
      <c r="BT128" s="865"/>
      <c r="BU128" s="865"/>
      <c r="BV128" s="865"/>
      <c r="BW128" s="865"/>
      <c r="BX128" s="865"/>
      <c r="BY128" s="865"/>
      <c r="BZ128" s="865"/>
      <c r="CA128" s="865"/>
      <c r="CB128" s="865"/>
      <c r="CC128" s="865"/>
      <c r="CD128" s="865"/>
      <c r="CE128" s="865"/>
      <c r="CF128" s="865"/>
      <c r="CG128" s="865"/>
      <c r="CH128" s="865"/>
      <c r="CI128" s="865"/>
      <c r="CJ128" s="865"/>
      <c r="CK128" s="865"/>
      <c r="CL128" s="865"/>
      <c r="CM128" s="865"/>
      <c r="CN128" s="865"/>
      <c r="CO128" s="865"/>
      <c r="CP128" s="865"/>
      <c r="CQ128" s="865"/>
      <c r="CR128" s="865"/>
      <c r="CS128" s="877"/>
      <c r="CT128" s="869"/>
      <c r="CU128" s="865"/>
      <c r="CV128" s="873"/>
      <c r="CW128" s="876"/>
      <c r="CX128" s="865"/>
      <c r="CY128" s="865"/>
      <c r="CZ128" s="865"/>
      <c r="DA128" s="865"/>
      <c r="DB128" s="865"/>
      <c r="DC128" s="36" t="s">
        <v>249</v>
      </c>
      <c r="DD128" s="36" t="s">
        <v>249</v>
      </c>
      <c r="DE128" s="33" t="s">
        <v>249</v>
      </c>
      <c r="DF128" s="869"/>
      <c r="DG128" s="865"/>
      <c r="DH128" s="873"/>
      <c r="DI128" s="91" t="s">
        <v>472</v>
      </c>
      <c r="DJ128" s="40"/>
      <c r="DK128" s="38" t="s">
        <v>471</v>
      </c>
      <c r="DL128" s="40"/>
      <c r="DM128" s="865"/>
      <c r="DN128" s="865"/>
      <c r="DO128" s="865"/>
      <c r="DP128" s="865"/>
      <c r="DQ128" s="865"/>
      <c r="DR128" s="865"/>
      <c r="DS128" s="865"/>
      <c r="DT128" s="865"/>
      <c r="DU128" s="865"/>
      <c r="DV128" s="865"/>
      <c r="DW128" s="865"/>
      <c r="DX128" s="865"/>
      <c r="DY128" s="865"/>
      <c r="DZ128" s="865"/>
      <c r="EA128" s="865"/>
      <c r="EB128" s="865"/>
      <c r="EC128" s="865"/>
      <c r="ED128" s="865"/>
      <c r="EE128" s="865"/>
      <c r="EF128" s="865"/>
      <c r="EG128" s="865"/>
      <c r="EH128" s="865"/>
      <c r="EI128" s="865"/>
      <c r="EJ128" s="873"/>
    </row>
    <row r="129" spans="1:140" customFormat="1" x14ac:dyDescent="0.3">
      <c r="B129" s="11" t="s">
        <v>248</v>
      </c>
      <c r="C129" s="887"/>
      <c r="D129" s="874"/>
      <c r="E129" s="888"/>
      <c r="F129" s="869"/>
      <c r="G129" s="865"/>
      <c r="H129" s="873"/>
      <c r="I129" s="876"/>
      <c r="J129" s="865"/>
      <c r="K129" s="873"/>
      <c r="L129" s="869"/>
      <c r="M129" s="865"/>
      <c r="N129" s="873"/>
      <c r="O129" s="869"/>
      <c r="P129" s="865"/>
      <c r="Q129" s="865"/>
      <c r="R129" s="865"/>
      <c r="S129" s="865"/>
      <c r="T129" s="865"/>
      <c r="U129" s="865"/>
      <c r="V129" s="865"/>
      <c r="W129" s="865"/>
      <c r="X129" s="865"/>
      <c r="Y129" s="865"/>
      <c r="Z129" s="873"/>
      <c r="AA129" s="876"/>
      <c r="AB129" s="865"/>
      <c r="AC129" s="865"/>
      <c r="AD129" s="865"/>
      <c r="AE129" s="865"/>
      <c r="AF129" s="865"/>
      <c r="AG129" s="865"/>
      <c r="AH129" s="865"/>
      <c r="AI129" s="865"/>
      <c r="AJ129" s="865"/>
      <c r="AK129" s="865"/>
      <c r="AL129" s="865"/>
      <c r="AM129" s="865"/>
      <c r="AN129" s="865"/>
      <c r="AO129" s="865"/>
      <c r="AP129" s="865"/>
      <c r="AQ129" s="865"/>
      <c r="AR129" s="865"/>
      <c r="AS129" s="865"/>
      <c r="AT129" s="865"/>
      <c r="AU129" s="874"/>
      <c r="AV129" s="874"/>
      <c r="AW129" s="874"/>
      <c r="AX129" s="874"/>
      <c r="AY129" s="874"/>
      <c r="AZ129" s="874"/>
      <c r="BA129" s="874"/>
      <c r="BB129" s="874"/>
      <c r="BC129" s="874"/>
      <c r="BD129" s="874"/>
      <c r="BE129" s="874"/>
      <c r="BF129" s="874"/>
      <c r="BG129" s="35"/>
      <c r="BH129" s="35"/>
      <c r="BI129" s="35"/>
      <c r="BJ129" s="35"/>
      <c r="BK129" s="35"/>
      <c r="BL129" s="35"/>
      <c r="BM129" s="35"/>
      <c r="BN129" s="35"/>
      <c r="BO129" s="35"/>
      <c r="BP129" s="865"/>
      <c r="BQ129" s="865"/>
      <c r="BR129" s="865"/>
      <c r="BS129" s="865"/>
      <c r="BT129" s="865"/>
      <c r="BU129" s="865"/>
      <c r="BV129" s="865"/>
      <c r="BW129" s="865"/>
      <c r="BX129" s="865"/>
      <c r="BY129" s="865"/>
      <c r="BZ129" s="865"/>
      <c r="CA129" s="865"/>
      <c r="CB129" s="865"/>
      <c r="CC129" s="865"/>
      <c r="CD129" s="865"/>
      <c r="CE129" s="865"/>
      <c r="CF129" s="865"/>
      <c r="CG129" s="865"/>
      <c r="CH129" s="865"/>
      <c r="CI129" s="865"/>
      <c r="CJ129" s="865"/>
      <c r="CK129" s="865"/>
      <c r="CL129" s="865"/>
      <c r="CM129" s="865"/>
      <c r="CN129" s="865"/>
      <c r="CO129" s="865"/>
      <c r="CP129" s="865"/>
      <c r="CQ129" s="865"/>
      <c r="CR129" s="865"/>
      <c r="CS129" s="877"/>
      <c r="CT129" s="869"/>
      <c r="CU129" s="865"/>
      <c r="CV129" s="873"/>
      <c r="CW129" s="876"/>
      <c r="CX129" s="865"/>
      <c r="CY129" s="865"/>
      <c r="CZ129" s="865"/>
      <c r="DA129" s="865"/>
      <c r="DB129" s="865"/>
      <c r="DC129" s="36" t="s">
        <v>135</v>
      </c>
      <c r="DD129" s="36" t="s">
        <v>135</v>
      </c>
      <c r="DE129" s="33" t="s">
        <v>135</v>
      </c>
      <c r="DF129" s="869"/>
      <c r="DG129" s="865"/>
      <c r="DH129" s="873"/>
      <c r="DI129" s="31"/>
      <c r="DJ129" s="40"/>
      <c r="DK129" s="40"/>
      <c r="DL129" s="40"/>
      <c r="DM129" s="865"/>
      <c r="DN129" s="865"/>
      <c r="DO129" s="865"/>
      <c r="DP129" s="865"/>
      <c r="DQ129" s="865"/>
      <c r="DR129" s="865"/>
      <c r="DS129" s="865"/>
      <c r="DT129" s="865"/>
      <c r="DU129" s="865"/>
      <c r="DV129" s="865"/>
      <c r="DW129" s="865"/>
      <c r="DX129" s="865"/>
      <c r="DY129" s="865"/>
      <c r="DZ129" s="865"/>
      <c r="EA129" s="865"/>
      <c r="EB129" s="865"/>
      <c r="EC129" s="865"/>
      <c r="ED129" s="865"/>
      <c r="EE129" s="865"/>
      <c r="EF129" s="865"/>
      <c r="EG129" s="865"/>
      <c r="EH129" s="865"/>
      <c r="EI129" s="865"/>
      <c r="EJ129" s="873"/>
    </row>
    <row r="130" spans="1:140" customFormat="1" x14ac:dyDescent="0.3">
      <c r="A130" t="s">
        <v>94</v>
      </c>
      <c r="B130" s="11"/>
      <c r="C130" s="27"/>
      <c r="D130" s="35"/>
      <c r="E130" s="75"/>
      <c r="F130" s="27"/>
      <c r="G130" s="35"/>
      <c r="H130" s="43"/>
      <c r="I130" s="15"/>
      <c r="J130" s="35"/>
      <c r="K130" s="43"/>
      <c r="L130" s="27"/>
      <c r="M130" s="35"/>
      <c r="N130" s="43"/>
      <c r="O130" s="27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43"/>
      <c r="AA130" s="1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75"/>
      <c r="CT130" s="27"/>
      <c r="CU130" s="35"/>
      <c r="CV130" s="43"/>
      <c r="CW130" s="15"/>
      <c r="CX130" s="35"/>
      <c r="CY130" s="35"/>
      <c r="CZ130" s="35"/>
      <c r="DA130" s="35"/>
      <c r="DB130" s="35"/>
      <c r="DC130" s="36"/>
      <c r="DD130" s="36"/>
      <c r="DE130" s="33"/>
      <c r="DF130" s="27"/>
      <c r="DG130" s="35"/>
      <c r="DH130" s="100"/>
      <c r="DI130" s="1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43"/>
    </row>
    <row r="131" spans="1:140" customFormat="1" ht="15" customHeight="1" x14ac:dyDescent="0.3">
      <c r="B131" s="11" t="s">
        <v>258</v>
      </c>
      <c r="C131" s="869" t="s">
        <v>424</v>
      </c>
      <c r="D131" s="865" t="s">
        <v>424</v>
      </c>
      <c r="E131" s="877" t="s">
        <v>424</v>
      </c>
      <c r="F131" s="869" t="s">
        <v>424</v>
      </c>
      <c r="G131" s="865" t="s">
        <v>424</v>
      </c>
      <c r="H131" s="873" t="s">
        <v>424</v>
      </c>
      <c r="I131" s="876" t="s">
        <v>424</v>
      </c>
      <c r="J131" s="865" t="s">
        <v>424</v>
      </c>
      <c r="K131" s="873" t="s">
        <v>424</v>
      </c>
      <c r="L131" s="869" t="s">
        <v>424</v>
      </c>
      <c r="M131" s="865" t="s">
        <v>424</v>
      </c>
      <c r="N131" s="873" t="s">
        <v>424</v>
      </c>
      <c r="O131" s="869" t="s">
        <v>424</v>
      </c>
      <c r="P131" s="865"/>
      <c r="Q131" s="865"/>
      <c r="R131" s="865"/>
      <c r="S131" s="865" t="s">
        <v>424</v>
      </c>
      <c r="T131" s="865"/>
      <c r="U131" s="865"/>
      <c r="V131" s="865"/>
      <c r="W131" s="865" t="s">
        <v>424</v>
      </c>
      <c r="X131" s="865"/>
      <c r="Y131" s="865"/>
      <c r="Z131" s="873"/>
      <c r="AA131" s="876" t="s">
        <v>424</v>
      </c>
      <c r="AB131" s="865"/>
      <c r="AC131" s="865"/>
      <c r="AD131" s="865"/>
      <c r="AE131" s="865" t="s">
        <v>424</v>
      </c>
      <c r="AF131" s="865"/>
      <c r="AG131" s="865"/>
      <c r="AH131" s="865"/>
      <c r="AI131" s="865" t="s">
        <v>424</v>
      </c>
      <c r="AJ131" s="865"/>
      <c r="AK131" s="865"/>
      <c r="AL131" s="865"/>
      <c r="AM131" s="865" t="s">
        <v>424</v>
      </c>
      <c r="AN131" s="865"/>
      <c r="AO131" s="865"/>
      <c r="AP131" s="865"/>
      <c r="AQ131" s="865" t="s">
        <v>424</v>
      </c>
      <c r="AR131" s="865"/>
      <c r="AS131" s="865"/>
      <c r="AT131" s="865"/>
      <c r="AU131" s="874" t="s">
        <v>424</v>
      </c>
      <c r="AV131" s="874"/>
      <c r="AW131" s="874"/>
      <c r="AX131" s="874"/>
      <c r="AY131" s="874"/>
      <c r="AZ131" s="874"/>
      <c r="BA131" s="874"/>
      <c r="BB131" s="874"/>
      <c r="BC131" s="874"/>
      <c r="BD131" s="874"/>
      <c r="BE131" s="874"/>
      <c r="BF131" s="874"/>
      <c r="BG131" s="35"/>
      <c r="BH131" s="35"/>
      <c r="BI131" s="35"/>
      <c r="BJ131" s="35"/>
      <c r="BK131" s="35"/>
      <c r="BL131" s="35"/>
      <c r="BM131" s="35"/>
      <c r="BN131" s="35"/>
      <c r="BO131" s="35"/>
      <c r="BP131" s="865" t="s">
        <v>424</v>
      </c>
      <c r="BQ131" s="865" t="s">
        <v>424</v>
      </c>
      <c r="BR131" s="865" t="s">
        <v>424</v>
      </c>
      <c r="BS131" s="892" t="s">
        <v>424</v>
      </c>
      <c r="BT131" s="892"/>
      <c r="BU131" s="892"/>
      <c r="BV131" s="892"/>
      <c r="BW131" s="892"/>
      <c r="BX131" s="892"/>
      <c r="BY131" s="892"/>
      <c r="BZ131" s="892" t="s">
        <v>424</v>
      </c>
      <c r="CA131" s="892"/>
      <c r="CB131" s="892"/>
      <c r="CC131" s="892"/>
      <c r="CD131" s="892"/>
      <c r="CE131" s="892"/>
      <c r="CF131" s="892"/>
      <c r="CG131" s="865" t="s">
        <v>424</v>
      </c>
      <c r="CH131" s="865"/>
      <c r="CI131" s="865"/>
      <c r="CJ131" s="865"/>
      <c r="CK131" s="865"/>
      <c r="CL131" s="865"/>
      <c r="CM131" s="865"/>
      <c r="CN131" s="865" t="s">
        <v>424</v>
      </c>
      <c r="CO131" s="865" t="s">
        <v>424</v>
      </c>
      <c r="CP131" s="865" t="s">
        <v>424</v>
      </c>
      <c r="CQ131" s="865" t="s">
        <v>424</v>
      </c>
      <c r="CR131" s="865" t="s">
        <v>424</v>
      </c>
      <c r="CS131" s="877" t="s">
        <v>424</v>
      </c>
      <c r="CT131" s="869" t="s">
        <v>424</v>
      </c>
      <c r="CU131" s="865" t="s">
        <v>424</v>
      </c>
      <c r="CV131" s="873" t="s">
        <v>424</v>
      </c>
      <c r="CW131" s="876" t="s">
        <v>424</v>
      </c>
      <c r="CX131" s="865" t="s">
        <v>424</v>
      </c>
      <c r="CY131" s="865" t="s">
        <v>424</v>
      </c>
      <c r="CZ131" s="865" t="s">
        <v>424</v>
      </c>
      <c r="DA131" s="865" t="s">
        <v>424</v>
      </c>
      <c r="DB131" s="865" t="s">
        <v>424</v>
      </c>
      <c r="DC131" s="36" t="s">
        <v>283</v>
      </c>
      <c r="DD131" s="36" t="s">
        <v>283</v>
      </c>
      <c r="DE131" s="33" t="s">
        <v>290</v>
      </c>
      <c r="DF131" s="869" t="s">
        <v>424</v>
      </c>
      <c r="DG131" s="865" t="s">
        <v>424</v>
      </c>
      <c r="DH131" s="873" t="s">
        <v>424</v>
      </c>
      <c r="DI131" s="876" t="s">
        <v>424</v>
      </c>
      <c r="DJ131" s="865"/>
      <c r="DK131" s="865" t="s">
        <v>424</v>
      </c>
      <c r="DL131" s="865"/>
      <c r="DM131" s="865" t="s">
        <v>424</v>
      </c>
      <c r="DN131" s="865"/>
      <c r="DO131" s="865"/>
      <c r="DP131" s="865"/>
      <c r="DQ131" s="865" t="s">
        <v>424</v>
      </c>
      <c r="DR131" s="865"/>
      <c r="DS131" s="865" t="s">
        <v>424</v>
      </c>
      <c r="DT131" s="865"/>
      <c r="DU131" s="865" t="s">
        <v>424</v>
      </c>
      <c r="DV131" s="865"/>
      <c r="DW131" s="865"/>
      <c r="DX131" s="865"/>
      <c r="DY131" s="865" t="s">
        <v>424</v>
      </c>
      <c r="DZ131" s="865" t="s">
        <v>424</v>
      </c>
      <c r="EA131" s="865" t="s">
        <v>424</v>
      </c>
      <c r="EB131" s="865"/>
      <c r="EC131" s="865" t="s">
        <v>424</v>
      </c>
      <c r="ED131" s="865" t="s">
        <v>424</v>
      </c>
      <c r="EE131" s="865" t="s">
        <v>424</v>
      </c>
      <c r="EF131" s="865"/>
      <c r="EG131" s="865" t="s">
        <v>424</v>
      </c>
      <c r="EH131" s="865" t="s">
        <v>424</v>
      </c>
      <c r="EI131" s="865" t="s">
        <v>424</v>
      </c>
      <c r="EJ131" s="873"/>
    </row>
    <row r="132" spans="1:140" customFormat="1" x14ac:dyDescent="0.3">
      <c r="B132" s="11"/>
      <c r="C132" s="887"/>
      <c r="D132" s="874"/>
      <c r="E132" s="888"/>
      <c r="F132" s="869"/>
      <c r="G132" s="865"/>
      <c r="H132" s="873"/>
      <c r="I132" s="876"/>
      <c r="J132" s="865"/>
      <c r="K132" s="873"/>
      <c r="L132" s="869"/>
      <c r="M132" s="865"/>
      <c r="N132" s="873"/>
      <c r="O132" s="869"/>
      <c r="P132" s="865"/>
      <c r="Q132" s="865"/>
      <c r="R132" s="865"/>
      <c r="S132" s="865"/>
      <c r="T132" s="865"/>
      <c r="U132" s="865"/>
      <c r="V132" s="865"/>
      <c r="W132" s="865"/>
      <c r="X132" s="865"/>
      <c r="Y132" s="865"/>
      <c r="Z132" s="873"/>
      <c r="AA132" s="876"/>
      <c r="AB132" s="865"/>
      <c r="AC132" s="865"/>
      <c r="AD132" s="865"/>
      <c r="AE132" s="865"/>
      <c r="AF132" s="865"/>
      <c r="AG132" s="865"/>
      <c r="AH132" s="865"/>
      <c r="AI132" s="865"/>
      <c r="AJ132" s="865"/>
      <c r="AK132" s="865"/>
      <c r="AL132" s="865"/>
      <c r="AM132" s="865"/>
      <c r="AN132" s="865"/>
      <c r="AO132" s="865"/>
      <c r="AP132" s="865"/>
      <c r="AQ132" s="865"/>
      <c r="AR132" s="865"/>
      <c r="AS132" s="865"/>
      <c r="AT132" s="865"/>
      <c r="AU132" s="874"/>
      <c r="AV132" s="874"/>
      <c r="AW132" s="874"/>
      <c r="AX132" s="874"/>
      <c r="AY132" s="874"/>
      <c r="AZ132" s="874"/>
      <c r="BA132" s="874"/>
      <c r="BB132" s="874"/>
      <c r="BC132" s="874"/>
      <c r="BD132" s="874"/>
      <c r="BE132" s="874"/>
      <c r="BF132" s="874"/>
      <c r="BG132" s="35"/>
      <c r="BH132" s="35"/>
      <c r="BI132" s="35"/>
      <c r="BJ132" s="35"/>
      <c r="BK132" s="35"/>
      <c r="BL132" s="35"/>
      <c r="BM132" s="35"/>
      <c r="BN132" s="35"/>
      <c r="BO132" s="35"/>
      <c r="BP132" s="865"/>
      <c r="BQ132" s="865"/>
      <c r="BR132" s="865"/>
      <c r="BS132" s="892"/>
      <c r="BT132" s="892"/>
      <c r="BU132" s="892"/>
      <c r="BV132" s="892"/>
      <c r="BW132" s="892"/>
      <c r="BX132" s="892"/>
      <c r="BY132" s="892"/>
      <c r="BZ132" s="892"/>
      <c r="CA132" s="892"/>
      <c r="CB132" s="892"/>
      <c r="CC132" s="892"/>
      <c r="CD132" s="892"/>
      <c r="CE132" s="892"/>
      <c r="CF132" s="892"/>
      <c r="CG132" s="865"/>
      <c r="CH132" s="865"/>
      <c r="CI132" s="865"/>
      <c r="CJ132" s="865"/>
      <c r="CK132" s="865"/>
      <c r="CL132" s="865"/>
      <c r="CM132" s="865"/>
      <c r="CN132" s="865"/>
      <c r="CO132" s="865"/>
      <c r="CP132" s="865"/>
      <c r="CQ132" s="865"/>
      <c r="CR132" s="865"/>
      <c r="CS132" s="877"/>
      <c r="CT132" s="869"/>
      <c r="CU132" s="865"/>
      <c r="CV132" s="873"/>
      <c r="CW132" s="876"/>
      <c r="CX132" s="865"/>
      <c r="CY132" s="865"/>
      <c r="CZ132" s="865"/>
      <c r="DA132" s="865"/>
      <c r="DB132" s="865"/>
      <c r="DC132" s="36" t="s">
        <v>284</v>
      </c>
      <c r="DD132" s="36" t="s">
        <v>284</v>
      </c>
      <c r="DE132" s="33" t="s">
        <v>291</v>
      </c>
      <c r="DF132" s="869"/>
      <c r="DG132" s="865"/>
      <c r="DH132" s="873"/>
      <c r="DI132" s="876"/>
      <c r="DJ132" s="865"/>
      <c r="DK132" s="865"/>
      <c r="DL132" s="865"/>
      <c r="DM132" s="865"/>
      <c r="DN132" s="865"/>
      <c r="DO132" s="865"/>
      <c r="DP132" s="865"/>
      <c r="DQ132" s="865"/>
      <c r="DR132" s="865"/>
      <c r="DS132" s="865"/>
      <c r="DT132" s="865"/>
      <c r="DU132" s="865"/>
      <c r="DV132" s="865"/>
      <c r="DW132" s="865"/>
      <c r="DX132" s="865"/>
      <c r="DY132" s="865"/>
      <c r="DZ132" s="865"/>
      <c r="EA132" s="865"/>
      <c r="EB132" s="865"/>
      <c r="EC132" s="865"/>
      <c r="ED132" s="865"/>
      <c r="EE132" s="865"/>
      <c r="EF132" s="865"/>
      <c r="EG132" s="865"/>
      <c r="EH132" s="865"/>
      <c r="EI132" s="865"/>
      <c r="EJ132" s="873"/>
    </row>
    <row r="133" spans="1:140" customFormat="1" x14ac:dyDescent="0.3">
      <c r="B133" s="11"/>
      <c r="C133" s="887"/>
      <c r="D133" s="874"/>
      <c r="E133" s="888"/>
      <c r="F133" s="869"/>
      <c r="G133" s="865"/>
      <c r="H133" s="873"/>
      <c r="I133" s="876"/>
      <c r="J133" s="865"/>
      <c r="K133" s="873"/>
      <c r="L133" s="869"/>
      <c r="M133" s="865"/>
      <c r="N133" s="873"/>
      <c r="O133" s="869"/>
      <c r="P133" s="865"/>
      <c r="Q133" s="865"/>
      <c r="R133" s="865"/>
      <c r="S133" s="865"/>
      <c r="T133" s="865"/>
      <c r="U133" s="865"/>
      <c r="V133" s="865"/>
      <c r="W133" s="865"/>
      <c r="X133" s="865"/>
      <c r="Y133" s="865"/>
      <c r="Z133" s="873"/>
      <c r="AA133" s="876"/>
      <c r="AB133" s="865"/>
      <c r="AC133" s="865"/>
      <c r="AD133" s="865"/>
      <c r="AE133" s="865"/>
      <c r="AF133" s="865"/>
      <c r="AG133" s="865"/>
      <c r="AH133" s="865"/>
      <c r="AI133" s="865"/>
      <c r="AJ133" s="865"/>
      <c r="AK133" s="865"/>
      <c r="AL133" s="865"/>
      <c r="AM133" s="865"/>
      <c r="AN133" s="865"/>
      <c r="AO133" s="865"/>
      <c r="AP133" s="865"/>
      <c r="AQ133" s="865"/>
      <c r="AR133" s="865"/>
      <c r="AS133" s="865"/>
      <c r="AT133" s="865"/>
      <c r="AU133" s="874"/>
      <c r="AV133" s="874"/>
      <c r="AW133" s="874"/>
      <c r="AX133" s="874"/>
      <c r="AY133" s="874"/>
      <c r="AZ133" s="874"/>
      <c r="BA133" s="874"/>
      <c r="BB133" s="874"/>
      <c r="BC133" s="874"/>
      <c r="BD133" s="874"/>
      <c r="BE133" s="874"/>
      <c r="BF133" s="874"/>
      <c r="BG133" s="35"/>
      <c r="BH133" s="35"/>
      <c r="BI133" s="35"/>
      <c r="BJ133" s="35"/>
      <c r="BK133" s="35"/>
      <c r="BL133" s="35"/>
      <c r="BM133" s="35"/>
      <c r="BN133" s="35"/>
      <c r="BO133" s="35"/>
      <c r="BP133" s="865"/>
      <c r="BQ133" s="865"/>
      <c r="BR133" s="865"/>
      <c r="BS133" s="892"/>
      <c r="BT133" s="892"/>
      <c r="BU133" s="892"/>
      <c r="BV133" s="892"/>
      <c r="BW133" s="892"/>
      <c r="BX133" s="892"/>
      <c r="BY133" s="892"/>
      <c r="BZ133" s="892"/>
      <c r="CA133" s="892"/>
      <c r="CB133" s="892"/>
      <c r="CC133" s="892"/>
      <c r="CD133" s="892"/>
      <c r="CE133" s="892"/>
      <c r="CF133" s="892"/>
      <c r="CG133" s="865"/>
      <c r="CH133" s="865"/>
      <c r="CI133" s="865"/>
      <c r="CJ133" s="865"/>
      <c r="CK133" s="865"/>
      <c r="CL133" s="865"/>
      <c r="CM133" s="865"/>
      <c r="CN133" s="865"/>
      <c r="CO133" s="865"/>
      <c r="CP133" s="865"/>
      <c r="CQ133" s="865"/>
      <c r="CR133" s="865"/>
      <c r="CS133" s="877"/>
      <c r="CT133" s="869"/>
      <c r="CU133" s="865"/>
      <c r="CV133" s="873"/>
      <c r="CW133" s="876"/>
      <c r="CX133" s="865"/>
      <c r="CY133" s="865"/>
      <c r="CZ133" s="865"/>
      <c r="DA133" s="865"/>
      <c r="DB133" s="865"/>
      <c r="DC133" s="36" t="s">
        <v>285</v>
      </c>
      <c r="DD133" s="36" t="s">
        <v>285</v>
      </c>
      <c r="DE133" s="33" t="s">
        <v>292</v>
      </c>
      <c r="DF133" s="869"/>
      <c r="DG133" s="865"/>
      <c r="DH133" s="873"/>
      <c r="DI133" s="876"/>
      <c r="DJ133" s="865"/>
      <c r="DK133" s="865"/>
      <c r="DL133" s="865"/>
      <c r="DM133" s="865"/>
      <c r="DN133" s="865"/>
      <c r="DO133" s="865"/>
      <c r="DP133" s="865"/>
      <c r="DQ133" s="865"/>
      <c r="DR133" s="865"/>
      <c r="DS133" s="865"/>
      <c r="DT133" s="865"/>
      <c r="DU133" s="865"/>
      <c r="DV133" s="865"/>
      <c r="DW133" s="865"/>
      <c r="DX133" s="865"/>
      <c r="DY133" s="865"/>
      <c r="DZ133" s="865"/>
      <c r="EA133" s="865"/>
      <c r="EB133" s="865"/>
      <c r="EC133" s="865"/>
      <c r="ED133" s="865"/>
      <c r="EE133" s="865"/>
      <c r="EF133" s="865"/>
      <c r="EG133" s="865"/>
      <c r="EH133" s="865"/>
      <c r="EI133" s="865"/>
      <c r="EJ133" s="873"/>
    </row>
    <row r="134" spans="1:140" customFormat="1" x14ac:dyDescent="0.3">
      <c r="B134" s="11"/>
      <c r="C134" s="887"/>
      <c r="D134" s="874"/>
      <c r="E134" s="888"/>
      <c r="F134" s="869"/>
      <c r="G134" s="865"/>
      <c r="H134" s="873"/>
      <c r="I134" s="876"/>
      <c r="J134" s="865"/>
      <c r="K134" s="873"/>
      <c r="L134" s="869"/>
      <c r="M134" s="865"/>
      <c r="N134" s="873"/>
      <c r="O134" s="869"/>
      <c r="P134" s="865"/>
      <c r="Q134" s="865"/>
      <c r="R134" s="865"/>
      <c r="S134" s="865"/>
      <c r="T134" s="865"/>
      <c r="U134" s="865"/>
      <c r="V134" s="865"/>
      <c r="W134" s="865"/>
      <c r="X134" s="865"/>
      <c r="Y134" s="865"/>
      <c r="Z134" s="873"/>
      <c r="AA134" s="876"/>
      <c r="AB134" s="865"/>
      <c r="AC134" s="865"/>
      <c r="AD134" s="865"/>
      <c r="AE134" s="865"/>
      <c r="AF134" s="865"/>
      <c r="AG134" s="865"/>
      <c r="AH134" s="865"/>
      <c r="AI134" s="865"/>
      <c r="AJ134" s="865"/>
      <c r="AK134" s="865"/>
      <c r="AL134" s="865"/>
      <c r="AM134" s="865"/>
      <c r="AN134" s="865"/>
      <c r="AO134" s="865"/>
      <c r="AP134" s="865"/>
      <c r="AQ134" s="865"/>
      <c r="AR134" s="865"/>
      <c r="AS134" s="865"/>
      <c r="AT134" s="865"/>
      <c r="AU134" s="874"/>
      <c r="AV134" s="874"/>
      <c r="AW134" s="874"/>
      <c r="AX134" s="874"/>
      <c r="AY134" s="874"/>
      <c r="AZ134" s="874"/>
      <c r="BA134" s="874"/>
      <c r="BB134" s="874"/>
      <c r="BC134" s="874"/>
      <c r="BD134" s="874"/>
      <c r="BE134" s="874"/>
      <c r="BF134" s="874"/>
      <c r="BG134" s="35"/>
      <c r="BH134" s="35"/>
      <c r="BI134" s="35"/>
      <c r="BJ134" s="35"/>
      <c r="BK134" s="35"/>
      <c r="BL134" s="35"/>
      <c r="BM134" s="35"/>
      <c r="BN134" s="35"/>
      <c r="BO134" s="35"/>
      <c r="BP134" s="865"/>
      <c r="BQ134" s="865"/>
      <c r="BR134" s="865"/>
      <c r="BS134" s="892"/>
      <c r="BT134" s="892"/>
      <c r="BU134" s="892"/>
      <c r="BV134" s="892"/>
      <c r="BW134" s="892"/>
      <c r="BX134" s="892"/>
      <c r="BY134" s="892"/>
      <c r="BZ134" s="892"/>
      <c r="CA134" s="892"/>
      <c r="CB134" s="892"/>
      <c r="CC134" s="892"/>
      <c r="CD134" s="892"/>
      <c r="CE134" s="892"/>
      <c r="CF134" s="892"/>
      <c r="CG134" s="865"/>
      <c r="CH134" s="865"/>
      <c r="CI134" s="865"/>
      <c r="CJ134" s="865"/>
      <c r="CK134" s="865"/>
      <c r="CL134" s="865"/>
      <c r="CM134" s="865"/>
      <c r="CN134" s="865"/>
      <c r="CO134" s="865"/>
      <c r="CP134" s="865"/>
      <c r="CQ134" s="865"/>
      <c r="CR134" s="865"/>
      <c r="CS134" s="877"/>
      <c r="CT134" s="869"/>
      <c r="CU134" s="865"/>
      <c r="CV134" s="873"/>
      <c r="CW134" s="876"/>
      <c r="CX134" s="865"/>
      <c r="CY134" s="865"/>
      <c r="CZ134" s="865"/>
      <c r="DA134" s="865"/>
      <c r="DB134" s="865"/>
      <c r="DC134" s="36" t="s">
        <v>286</v>
      </c>
      <c r="DD134" s="36" t="s">
        <v>286</v>
      </c>
      <c r="DE134" s="33" t="s">
        <v>293</v>
      </c>
      <c r="DF134" s="869"/>
      <c r="DG134" s="865"/>
      <c r="DH134" s="873"/>
      <c r="DI134" s="876"/>
      <c r="DJ134" s="865"/>
      <c r="DK134" s="865"/>
      <c r="DL134" s="865"/>
      <c r="DM134" s="865"/>
      <c r="DN134" s="865"/>
      <c r="DO134" s="865"/>
      <c r="DP134" s="865"/>
      <c r="DQ134" s="865"/>
      <c r="DR134" s="865"/>
      <c r="DS134" s="865"/>
      <c r="DT134" s="865"/>
      <c r="DU134" s="865"/>
      <c r="DV134" s="865"/>
      <c r="DW134" s="865"/>
      <c r="DX134" s="865"/>
      <c r="DY134" s="865"/>
      <c r="DZ134" s="865"/>
      <c r="EA134" s="865"/>
      <c r="EB134" s="865"/>
      <c r="EC134" s="865"/>
      <c r="ED134" s="865"/>
      <c r="EE134" s="865"/>
      <c r="EF134" s="865"/>
      <c r="EG134" s="865"/>
      <c r="EH134" s="865"/>
      <c r="EI134" s="865"/>
      <c r="EJ134" s="873"/>
    </row>
    <row r="135" spans="1:140" customFormat="1" x14ac:dyDescent="0.3">
      <c r="B135" s="11"/>
      <c r="C135" s="887"/>
      <c r="D135" s="874"/>
      <c r="E135" s="888"/>
      <c r="F135" s="869"/>
      <c r="G135" s="865"/>
      <c r="H135" s="873"/>
      <c r="I135" s="876"/>
      <c r="J135" s="865"/>
      <c r="K135" s="873"/>
      <c r="L135" s="869"/>
      <c r="M135" s="865"/>
      <c r="N135" s="873"/>
      <c r="O135" s="869"/>
      <c r="P135" s="865"/>
      <c r="Q135" s="865"/>
      <c r="R135" s="865"/>
      <c r="S135" s="865"/>
      <c r="T135" s="865"/>
      <c r="U135" s="865"/>
      <c r="V135" s="865"/>
      <c r="W135" s="865"/>
      <c r="X135" s="865"/>
      <c r="Y135" s="865"/>
      <c r="Z135" s="873"/>
      <c r="AA135" s="876"/>
      <c r="AB135" s="865"/>
      <c r="AC135" s="865"/>
      <c r="AD135" s="865"/>
      <c r="AE135" s="865"/>
      <c r="AF135" s="865"/>
      <c r="AG135" s="865"/>
      <c r="AH135" s="865"/>
      <c r="AI135" s="865"/>
      <c r="AJ135" s="865"/>
      <c r="AK135" s="865"/>
      <c r="AL135" s="865"/>
      <c r="AM135" s="865"/>
      <c r="AN135" s="865"/>
      <c r="AO135" s="865"/>
      <c r="AP135" s="865"/>
      <c r="AQ135" s="865"/>
      <c r="AR135" s="865"/>
      <c r="AS135" s="865"/>
      <c r="AT135" s="865"/>
      <c r="AU135" s="874"/>
      <c r="AV135" s="874"/>
      <c r="AW135" s="874"/>
      <c r="AX135" s="874"/>
      <c r="AY135" s="874"/>
      <c r="AZ135" s="874"/>
      <c r="BA135" s="874"/>
      <c r="BB135" s="874"/>
      <c r="BC135" s="874"/>
      <c r="BD135" s="874"/>
      <c r="BE135" s="874"/>
      <c r="BF135" s="874"/>
      <c r="BG135" s="35"/>
      <c r="BH135" s="35"/>
      <c r="BI135" s="35"/>
      <c r="BJ135" s="35"/>
      <c r="BK135" s="35"/>
      <c r="BL135" s="35"/>
      <c r="BM135" s="35"/>
      <c r="BN135" s="35"/>
      <c r="BO135" s="35"/>
      <c r="BP135" s="865"/>
      <c r="BQ135" s="865"/>
      <c r="BR135" s="865"/>
      <c r="BS135" s="892"/>
      <c r="BT135" s="892"/>
      <c r="BU135" s="892"/>
      <c r="BV135" s="892"/>
      <c r="BW135" s="892"/>
      <c r="BX135" s="892"/>
      <c r="BY135" s="892"/>
      <c r="BZ135" s="892"/>
      <c r="CA135" s="892"/>
      <c r="CB135" s="892"/>
      <c r="CC135" s="892"/>
      <c r="CD135" s="892"/>
      <c r="CE135" s="892"/>
      <c r="CF135" s="892"/>
      <c r="CG135" s="865"/>
      <c r="CH135" s="865"/>
      <c r="CI135" s="865"/>
      <c r="CJ135" s="865"/>
      <c r="CK135" s="865"/>
      <c r="CL135" s="865"/>
      <c r="CM135" s="865"/>
      <c r="CN135" s="865"/>
      <c r="CO135" s="865"/>
      <c r="CP135" s="865"/>
      <c r="CQ135" s="865"/>
      <c r="CR135" s="865"/>
      <c r="CS135" s="877"/>
      <c r="CT135" s="869"/>
      <c r="CU135" s="865"/>
      <c r="CV135" s="873"/>
      <c r="CW135" s="876"/>
      <c r="CX135" s="865"/>
      <c r="CY135" s="865"/>
      <c r="CZ135" s="865"/>
      <c r="DA135" s="865"/>
      <c r="DB135" s="865"/>
      <c r="DC135" s="36" t="s">
        <v>287</v>
      </c>
      <c r="DD135" s="36" t="s">
        <v>287</v>
      </c>
      <c r="DE135" s="33" t="s">
        <v>294</v>
      </c>
      <c r="DF135" s="869"/>
      <c r="DG135" s="865"/>
      <c r="DH135" s="873"/>
      <c r="DI135" s="876"/>
      <c r="DJ135" s="865"/>
      <c r="DK135" s="865"/>
      <c r="DL135" s="865"/>
      <c r="DM135" s="865"/>
      <c r="DN135" s="865"/>
      <c r="DO135" s="865"/>
      <c r="DP135" s="865"/>
      <c r="DQ135" s="865"/>
      <c r="DR135" s="865"/>
      <c r="DS135" s="865"/>
      <c r="DT135" s="865"/>
      <c r="DU135" s="865"/>
      <c r="DV135" s="865"/>
      <c r="DW135" s="865"/>
      <c r="DX135" s="865"/>
      <c r="DY135" s="865"/>
      <c r="DZ135" s="865"/>
      <c r="EA135" s="865"/>
      <c r="EB135" s="865"/>
      <c r="EC135" s="865"/>
      <c r="ED135" s="865"/>
      <c r="EE135" s="865"/>
      <c r="EF135" s="865"/>
      <c r="EG135" s="865"/>
      <c r="EH135" s="865"/>
      <c r="EI135" s="865"/>
      <c r="EJ135" s="873"/>
    </row>
    <row r="136" spans="1:140" customFormat="1" x14ac:dyDescent="0.3">
      <c r="B136" s="11"/>
      <c r="C136" s="887"/>
      <c r="D136" s="874"/>
      <c r="E136" s="888"/>
      <c r="F136" s="869"/>
      <c r="G136" s="865"/>
      <c r="H136" s="873"/>
      <c r="I136" s="876"/>
      <c r="J136" s="865"/>
      <c r="K136" s="873"/>
      <c r="L136" s="869"/>
      <c r="M136" s="865"/>
      <c r="N136" s="873"/>
      <c r="O136" s="869"/>
      <c r="P136" s="865"/>
      <c r="Q136" s="865"/>
      <c r="R136" s="865"/>
      <c r="S136" s="865"/>
      <c r="T136" s="865"/>
      <c r="U136" s="865"/>
      <c r="V136" s="865"/>
      <c r="W136" s="865"/>
      <c r="X136" s="865"/>
      <c r="Y136" s="865"/>
      <c r="Z136" s="873"/>
      <c r="AA136" s="876"/>
      <c r="AB136" s="865"/>
      <c r="AC136" s="865"/>
      <c r="AD136" s="865"/>
      <c r="AE136" s="865"/>
      <c r="AF136" s="865"/>
      <c r="AG136" s="865"/>
      <c r="AH136" s="865"/>
      <c r="AI136" s="865"/>
      <c r="AJ136" s="865"/>
      <c r="AK136" s="865"/>
      <c r="AL136" s="865"/>
      <c r="AM136" s="865"/>
      <c r="AN136" s="865"/>
      <c r="AO136" s="865"/>
      <c r="AP136" s="865"/>
      <c r="AQ136" s="865"/>
      <c r="AR136" s="865"/>
      <c r="AS136" s="865"/>
      <c r="AT136" s="865"/>
      <c r="AU136" s="874"/>
      <c r="AV136" s="874"/>
      <c r="AW136" s="874"/>
      <c r="AX136" s="874"/>
      <c r="AY136" s="874"/>
      <c r="AZ136" s="874"/>
      <c r="BA136" s="874"/>
      <c r="BB136" s="874"/>
      <c r="BC136" s="874"/>
      <c r="BD136" s="874"/>
      <c r="BE136" s="874"/>
      <c r="BF136" s="874"/>
      <c r="BG136" s="35"/>
      <c r="BH136" s="35"/>
      <c r="BI136" s="35"/>
      <c r="BJ136" s="35"/>
      <c r="BK136" s="35"/>
      <c r="BL136" s="35"/>
      <c r="BM136" s="35"/>
      <c r="BN136" s="35"/>
      <c r="BO136" s="35"/>
      <c r="BP136" s="865"/>
      <c r="BQ136" s="865"/>
      <c r="BR136" s="865"/>
      <c r="BS136" s="892"/>
      <c r="BT136" s="892"/>
      <c r="BU136" s="892"/>
      <c r="BV136" s="892"/>
      <c r="BW136" s="892"/>
      <c r="BX136" s="892"/>
      <c r="BY136" s="892"/>
      <c r="BZ136" s="892"/>
      <c r="CA136" s="892"/>
      <c r="CB136" s="892"/>
      <c r="CC136" s="892"/>
      <c r="CD136" s="892"/>
      <c r="CE136" s="892"/>
      <c r="CF136" s="892"/>
      <c r="CG136" s="865"/>
      <c r="CH136" s="865"/>
      <c r="CI136" s="865"/>
      <c r="CJ136" s="865"/>
      <c r="CK136" s="865"/>
      <c r="CL136" s="865"/>
      <c r="CM136" s="865"/>
      <c r="CN136" s="865"/>
      <c r="CO136" s="865"/>
      <c r="CP136" s="865"/>
      <c r="CQ136" s="865"/>
      <c r="CR136" s="865"/>
      <c r="CS136" s="877"/>
      <c r="CT136" s="869"/>
      <c r="CU136" s="865"/>
      <c r="CV136" s="873"/>
      <c r="CW136" s="876"/>
      <c r="CX136" s="865"/>
      <c r="CY136" s="865"/>
      <c r="CZ136" s="865"/>
      <c r="DA136" s="865"/>
      <c r="DB136" s="865"/>
      <c r="DC136" s="36" t="s">
        <v>288</v>
      </c>
      <c r="DD136" s="36" t="s">
        <v>288</v>
      </c>
      <c r="DE136" s="33" t="s">
        <v>295</v>
      </c>
      <c r="DF136" s="869"/>
      <c r="DG136" s="865"/>
      <c r="DH136" s="873"/>
      <c r="DI136" s="876"/>
      <c r="DJ136" s="865"/>
      <c r="DK136" s="865"/>
      <c r="DL136" s="865"/>
      <c r="DM136" s="865"/>
      <c r="DN136" s="865"/>
      <c r="DO136" s="865"/>
      <c r="DP136" s="865"/>
      <c r="DQ136" s="865"/>
      <c r="DR136" s="865"/>
      <c r="DS136" s="865"/>
      <c r="DT136" s="865"/>
      <c r="DU136" s="865"/>
      <c r="DV136" s="865"/>
      <c r="DW136" s="865"/>
      <c r="DX136" s="865"/>
      <c r="DY136" s="865"/>
      <c r="DZ136" s="865"/>
      <c r="EA136" s="865"/>
      <c r="EB136" s="865"/>
      <c r="EC136" s="865"/>
      <c r="ED136" s="865"/>
      <c r="EE136" s="865"/>
      <c r="EF136" s="865"/>
      <c r="EG136" s="865"/>
      <c r="EH136" s="865"/>
      <c r="EI136" s="865"/>
      <c r="EJ136" s="873"/>
    </row>
    <row r="137" spans="1:140" customFormat="1" x14ac:dyDescent="0.3">
      <c r="B137" s="11"/>
      <c r="C137" s="887"/>
      <c r="D137" s="874"/>
      <c r="E137" s="888"/>
      <c r="F137" s="869"/>
      <c r="G137" s="865"/>
      <c r="H137" s="873"/>
      <c r="I137" s="876"/>
      <c r="J137" s="865"/>
      <c r="K137" s="873"/>
      <c r="L137" s="869"/>
      <c r="M137" s="865"/>
      <c r="N137" s="873"/>
      <c r="O137" s="869"/>
      <c r="P137" s="865"/>
      <c r="Q137" s="865"/>
      <c r="R137" s="865"/>
      <c r="S137" s="865"/>
      <c r="T137" s="865"/>
      <c r="U137" s="865"/>
      <c r="V137" s="865"/>
      <c r="W137" s="865"/>
      <c r="X137" s="865"/>
      <c r="Y137" s="865"/>
      <c r="Z137" s="873"/>
      <c r="AA137" s="876"/>
      <c r="AB137" s="865"/>
      <c r="AC137" s="865"/>
      <c r="AD137" s="865"/>
      <c r="AE137" s="865"/>
      <c r="AF137" s="865"/>
      <c r="AG137" s="865"/>
      <c r="AH137" s="865"/>
      <c r="AI137" s="865"/>
      <c r="AJ137" s="865"/>
      <c r="AK137" s="865"/>
      <c r="AL137" s="865"/>
      <c r="AM137" s="865"/>
      <c r="AN137" s="865"/>
      <c r="AO137" s="865"/>
      <c r="AP137" s="865"/>
      <c r="AQ137" s="865"/>
      <c r="AR137" s="865"/>
      <c r="AS137" s="865"/>
      <c r="AT137" s="865"/>
      <c r="AU137" s="874"/>
      <c r="AV137" s="874"/>
      <c r="AW137" s="874"/>
      <c r="AX137" s="874"/>
      <c r="AY137" s="874"/>
      <c r="AZ137" s="874"/>
      <c r="BA137" s="874"/>
      <c r="BB137" s="874"/>
      <c r="BC137" s="874"/>
      <c r="BD137" s="874"/>
      <c r="BE137" s="874"/>
      <c r="BF137" s="874"/>
      <c r="BG137" s="35"/>
      <c r="BH137" s="35"/>
      <c r="BI137" s="35"/>
      <c r="BJ137" s="35"/>
      <c r="BK137" s="35"/>
      <c r="BL137" s="35"/>
      <c r="BM137" s="35"/>
      <c r="BN137" s="35"/>
      <c r="BO137" s="35"/>
      <c r="BP137" s="865"/>
      <c r="BQ137" s="865"/>
      <c r="BR137" s="865"/>
      <c r="BS137" s="892"/>
      <c r="BT137" s="892"/>
      <c r="BU137" s="892"/>
      <c r="BV137" s="892"/>
      <c r="BW137" s="892"/>
      <c r="BX137" s="892"/>
      <c r="BY137" s="892"/>
      <c r="BZ137" s="892"/>
      <c r="CA137" s="892"/>
      <c r="CB137" s="892"/>
      <c r="CC137" s="892"/>
      <c r="CD137" s="892"/>
      <c r="CE137" s="892"/>
      <c r="CF137" s="892"/>
      <c r="CG137" s="865"/>
      <c r="CH137" s="865"/>
      <c r="CI137" s="865"/>
      <c r="CJ137" s="865"/>
      <c r="CK137" s="865"/>
      <c r="CL137" s="865"/>
      <c r="CM137" s="865"/>
      <c r="CN137" s="865"/>
      <c r="CO137" s="865"/>
      <c r="CP137" s="865"/>
      <c r="CQ137" s="865"/>
      <c r="CR137" s="865"/>
      <c r="CS137" s="877"/>
      <c r="CT137" s="869"/>
      <c r="CU137" s="865"/>
      <c r="CV137" s="873"/>
      <c r="CW137" s="876"/>
      <c r="CX137" s="865"/>
      <c r="CY137" s="865"/>
      <c r="CZ137" s="865"/>
      <c r="DA137" s="865"/>
      <c r="DB137" s="865"/>
      <c r="DC137" s="36" t="s">
        <v>289</v>
      </c>
      <c r="DD137" s="36" t="s">
        <v>289</v>
      </c>
      <c r="DE137" s="33" t="s">
        <v>296</v>
      </c>
      <c r="DF137" s="869"/>
      <c r="DG137" s="865"/>
      <c r="DH137" s="873"/>
      <c r="DI137" s="876"/>
      <c r="DJ137" s="865"/>
      <c r="DK137" s="865"/>
      <c r="DL137" s="865"/>
      <c r="DM137" s="865"/>
      <c r="DN137" s="865"/>
      <c r="DO137" s="865"/>
      <c r="DP137" s="865"/>
      <c r="DQ137" s="865"/>
      <c r="DR137" s="865"/>
      <c r="DS137" s="865"/>
      <c r="DT137" s="865"/>
      <c r="DU137" s="865"/>
      <c r="DV137" s="865"/>
      <c r="DW137" s="865"/>
      <c r="DX137" s="865"/>
      <c r="DY137" s="865"/>
      <c r="DZ137" s="865"/>
      <c r="EA137" s="865"/>
      <c r="EB137" s="865"/>
      <c r="EC137" s="865"/>
      <c r="ED137" s="865"/>
      <c r="EE137" s="865"/>
      <c r="EF137" s="865"/>
      <c r="EG137" s="865"/>
      <c r="EH137" s="865"/>
      <c r="EI137" s="865"/>
      <c r="EJ137" s="873"/>
    </row>
    <row r="138" spans="1:140" customFormat="1" x14ac:dyDescent="0.3">
      <c r="B138" s="11"/>
      <c r="C138" s="887"/>
      <c r="D138" s="874"/>
      <c r="E138" s="888"/>
      <c r="F138" s="869"/>
      <c r="G138" s="865"/>
      <c r="H138" s="873"/>
      <c r="I138" s="876"/>
      <c r="J138" s="865"/>
      <c r="K138" s="873"/>
      <c r="L138" s="869"/>
      <c r="M138" s="865"/>
      <c r="N138" s="873"/>
      <c r="O138" s="869"/>
      <c r="P138" s="865"/>
      <c r="Q138" s="865"/>
      <c r="R138" s="865"/>
      <c r="S138" s="865"/>
      <c r="T138" s="865"/>
      <c r="U138" s="865"/>
      <c r="V138" s="865"/>
      <c r="W138" s="865"/>
      <c r="X138" s="865"/>
      <c r="Y138" s="865"/>
      <c r="Z138" s="873"/>
      <c r="AA138" s="876"/>
      <c r="AB138" s="865"/>
      <c r="AC138" s="865"/>
      <c r="AD138" s="865"/>
      <c r="AE138" s="865"/>
      <c r="AF138" s="865"/>
      <c r="AG138" s="865"/>
      <c r="AH138" s="865"/>
      <c r="AI138" s="865"/>
      <c r="AJ138" s="865"/>
      <c r="AK138" s="865"/>
      <c r="AL138" s="865"/>
      <c r="AM138" s="865"/>
      <c r="AN138" s="865"/>
      <c r="AO138" s="865"/>
      <c r="AP138" s="865"/>
      <c r="AQ138" s="865"/>
      <c r="AR138" s="865"/>
      <c r="AS138" s="865"/>
      <c r="AT138" s="865"/>
      <c r="AU138" s="874"/>
      <c r="AV138" s="874"/>
      <c r="AW138" s="874"/>
      <c r="AX138" s="874"/>
      <c r="AY138" s="874"/>
      <c r="AZ138" s="874"/>
      <c r="BA138" s="874"/>
      <c r="BB138" s="874"/>
      <c r="BC138" s="874"/>
      <c r="BD138" s="874"/>
      <c r="BE138" s="874"/>
      <c r="BF138" s="874"/>
      <c r="BG138" s="35"/>
      <c r="BH138" s="35"/>
      <c r="BI138" s="35"/>
      <c r="BJ138" s="35"/>
      <c r="BK138" s="35"/>
      <c r="BL138" s="35"/>
      <c r="BM138" s="35"/>
      <c r="BN138" s="35"/>
      <c r="BO138" s="35"/>
      <c r="BP138" s="865"/>
      <c r="BQ138" s="865"/>
      <c r="BR138" s="865"/>
      <c r="BS138" s="892"/>
      <c r="BT138" s="892"/>
      <c r="BU138" s="892"/>
      <c r="BV138" s="892"/>
      <c r="BW138" s="892"/>
      <c r="BX138" s="892"/>
      <c r="BY138" s="892"/>
      <c r="BZ138" s="892"/>
      <c r="CA138" s="892"/>
      <c r="CB138" s="892"/>
      <c r="CC138" s="892"/>
      <c r="CD138" s="892"/>
      <c r="CE138" s="892"/>
      <c r="CF138" s="892"/>
      <c r="CG138" s="865"/>
      <c r="CH138" s="865"/>
      <c r="CI138" s="865"/>
      <c r="CJ138" s="865"/>
      <c r="CK138" s="865"/>
      <c r="CL138" s="865"/>
      <c r="CM138" s="865"/>
      <c r="CN138" s="865"/>
      <c r="CO138" s="865"/>
      <c r="CP138" s="865"/>
      <c r="CQ138" s="865"/>
      <c r="CR138" s="865"/>
      <c r="CS138" s="877"/>
      <c r="CT138" s="869"/>
      <c r="CU138" s="865"/>
      <c r="CV138" s="873"/>
      <c r="CW138" s="876"/>
      <c r="CX138" s="865"/>
      <c r="CY138" s="865"/>
      <c r="CZ138" s="865"/>
      <c r="DA138" s="865"/>
      <c r="DB138" s="865"/>
      <c r="DC138" s="36" t="s">
        <v>422</v>
      </c>
      <c r="DD138" s="36" t="s">
        <v>422</v>
      </c>
      <c r="DE138" s="87" t="s">
        <v>297</v>
      </c>
      <c r="DF138" s="869"/>
      <c r="DG138" s="865"/>
      <c r="DH138" s="873"/>
      <c r="DI138" s="876"/>
      <c r="DJ138" s="865"/>
      <c r="DK138" s="865"/>
      <c r="DL138" s="865"/>
      <c r="DM138" s="865"/>
      <c r="DN138" s="865"/>
      <c r="DO138" s="865"/>
      <c r="DP138" s="865"/>
      <c r="DQ138" s="865"/>
      <c r="DR138" s="865"/>
      <c r="DS138" s="865"/>
      <c r="DT138" s="865"/>
      <c r="DU138" s="865"/>
      <c r="DV138" s="865"/>
      <c r="DW138" s="865"/>
      <c r="DX138" s="865"/>
      <c r="DY138" s="865"/>
      <c r="DZ138" s="865"/>
      <c r="EA138" s="865"/>
      <c r="EB138" s="865"/>
      <c r="EC138" s="865"/>
      <c r="ED138" s="865"/>
      <c r="EE138" s="865"/>
      <c r="EF138" s="865"/>
      <c r="EG138" s="865"/>
      <c r="EH138" s="865"/>
      <c r="EI138" s="865"/>
      <c r="EJ138" s="873"/>
    </row>
    <row r="139" spans="1:140" customFormat="1" x14ac:dyDescent="0.3">
      <c r="B139" s="11" t="s">
        <v>259</v>
      </c>
      <c r="C139" s="887"/>
      <c r="D139" s="874"/>
      <c r="E139" s="888"/>
      <c r="F139" s="869"/>
      <c r="G139" s="865"/>
      <c r="H139" s="873"/>
      <c r="I139" s="876"/>
      <c r="J139" s="865"/>
      <c r="K139" s="873"/>
      <c r="L139" s="869"/>
      <c r="M139" s="865"/>
      <c r="N139" s="873"/>
      <c r="O139" s="869"/>
      <c r="P139" s="865"/>
      <c r="Q139" s="865"/>
      <c r="R139" s="865"/>
      <c r="S139" s="865"/>
      <c r="T139" s="865"/>
      <c r="U139" s="865"/>
      <c r="V139" s="865"/>
      <c r="W139" s="865"/>
      <c r="X139" s="865"/>
      <c r="Y139" s="865"/>
      <c r="Z139" s="873"/>
      <c r="AA139" s="876"/>
      <c r="AB139" s="865"/>
      <c r="AC139" s="865"/>
      <c r="AD139" s="865"/>
      <c r="AE139" s="865"/>
      <c r="AF139" s="865"/>
      <c r="AG139" s="865"/>
      <c r="AH139" s="865"/>
      <c r="AI139" s="865"/>
      <c r="AJ139" s="865"/>
      <c r="AK139" s="865"/>
      <c r="AL139" s="865"/>
      <c r="AM139" s="865"/>
      <c r="AN139" s="865"/>
      <c r="AO139" s="865"/>
      <c r="AP139" s="865"/>
      <c r="AQ139" s="865"/>
      <c r="AR139" s="865"/>
      <c r="AS139" s="865"/>
      <c r="AT139" s="865"/>
      <c r="AU139" s="874"/>
      <c r="AV139" s="874"/>
      <c r="AW139" s="874"/>
      <c r="AX139" s="874"/>
      <c r="AY139" s="874"/>
      <c r="AZ139" s="874"/>
      <c r="BA139" s="874"/>
      <c r="BB139" s="874"/>
      <c r="BC139" s="874"/>
      <c r="BD139" s="874"/>
      <c r="BE139" s="874"/>
      <c r="BF139" s="874"/>
      <c r="BG139" s="35"/>
      <c r="BH139" s="35"/>
      <c r="BI139" s="35"/>
      <c r="BJ139" s="35"/>
      <c r="BK139" s="35"/>
      <c r="BL139" s="35"/>
      <c r="BM139" s="35"/>
      <c r="BN139" s="35"/>
      <c r="BO139" s="35"/>
      <c r="BP139" s="865"/>
      <c r="BQ139" s="865"/>
      <c r="BR139" s="865"/>
      <c r="BS139" s="892"/>
      <c r="BT139" s="892"/>
      <c r="BU139" s="892"/>
      <c r="BV139" s="892"/>
      <c r="BW139" s="892"/>
      <c r="BX139" s="892"/>
      <c r="BY139" s="892"/>
      <c r="BZ139" s="892"/>
      <c r="CA139" s="892"/>
      <c r="CB139" s="892"/>
      <c r="CC139" s="892"/>
      <c r="CD139" s="892"/>
      <c r="CE139" s="892"/>
      <c r="CF139" s="892"/>
      <c r="CG139" s="865"/>
      <c r="CH139" s="865"/>
      <c r="CI139" s="865"/>
      <c r="CJ139" s="865"/>
      <c r="CK139" s="865"/>
      <c r="CL139" s="865"/>
      <c r="CM139" s="865"/>
      <c r="CN139" s="865"/>
      <c r="CO139" s="865"/>
      <c r="CP139" s="865"/>
      <c r="CQ139" s="865"/>
      <c r="CR139" s="865"/>
      <c r="CS139" s="877"/>
      <c r="CT139" s="869"/>
      <c r="CU139" s="865"/>
      <c r="CV139" s="873"/>
      <c r="CW139" s="876"/>
      <c r="CX139" s="865"/>
      <c r="CY139" s="865"/>
      <c r="CZ139" s="865"/>
      <c r="DA139" s="865"/>
      <c r="DB139" s="865"/>
      <c r="DC139" s="36"/>
      <c r="DD139" s="36"/>
      <c r="DE139" s="33"/>
      <c r="DF139" s="869"/>
      <c r="DG139" s="865"/>
      <c r="DH139" s="873"/>
      <c r="DI139" s="876"/>
      <c r="DJ139" s="865"/>
      <c r="DK139" s="865"/>
      <c r="DL139" s="865"/>
      <c r="DM139" s="865"/>
      <c r="DN139" s="865"/>
      <c r="DO139" s="865"/>
      <c r="DP139" s="865"/>
      <c r="DQ139" s="865"/>
      <c r="DR139" s="865"/>
      <c r="DS139" s="865"/>
      <c r="DT139" s="865"/>
      <c r="DU139" s="865"/>
      <c r="DV139" s="865"/>
      <c r="DW139" s="865"/>
      <c r="DX139" s="865"/>
      <c r="DY139" s="865"/>
      <c r="DZ139" s="865"/>
      <c r="EA139" s="865"/>
      <c r="EB139" s="865"/>
      <c r="EC139" s="865"/>
      <c r="ED139" s="865"/>
      <c r="EE139" s="865"/>
      <c r="EF139" s="865"/>
      <c r="EG139" s="865"/>
      <c r="EH139" s="865"/>
      <c r="EI139" s="865"/>
      <c r="EJ139" s="873"/>
    </row>
    <row r="140" spans="1:140" customFormat="1" x14ac:dyDescent="0.3">
      <c r="B140" s="11" t="s">
        <v>179</v>
      </c>
      <c r="C140" s="887"/>
      <c r="D140" s="874"/>
      <c r="E140" s="888"/>
      <c r="F140" s="869"/>
      <c r="G140" s="865"/>
      <c r="H140" s="873"/>
      <c r="I140" s="876"/>
      <c r="J140" s="865"/>
      <c r="K140" s="873"/>
      <c r="L140" s="869"/>
      <c r="M140" s="865"/>
      <c r="N140" s="873"/>
      <c r="O140" s="869"/>
      <c r="P140" s="865"/>
      <c r="Q140" s="865"/>
      <c r="R140" s="865"/>
      <c r="S140" s="865"/>
      <c r="T140" s="865"/>
      <c r="U140" s="865"/>
      <c r="V140" s="865"/>
      <c r="W140" s="865"/>
      <c r="X140" s="865"/>
      <c r="Y140" s="865"/>
      <c r="Z140" s="873"/>
      <c r="AA140" s="876"/>
      <c r="AB140" s="865"/>
      <c r="AC140" s="865"/>
      <c r="AD140" s="865"/>
      <c r="AE140" s="865"/>
      <c r="AF140" s="865"/>
      <c r="AG140" s="865"/>
      <c r="AH140" s="865"/>
      <c r="AI140" s="865"/>
      <c r="AJ140" s="865"/>
      <c r="AK140" s="865"/>
      <c r="AL140" s="865"/>
      <c r="AM140" s="865"/>
      <c r="AN140" s="865"/>
      <c r="AO140" s="865"/>
      <c r="AP140" s="865"/>
      <c r="AQ140" s="865"/>
      <c r="AR140" s="865"/>
      <c r="AS140" s="865"/>
      <c r="AT140" s="865"/>
      <c r="AU140" s="874"/>
      <c r="AV140" s="874"/>
      <c r="AW140" s="874"/>
      <c r="AX140" s="874"/>
      <c r="AY140" s="874"/>
      <c r="AZ140" s="874"/>
      <c r="BA140" s="874"/>
      <c r="BB140" s="874"/>
      <c r="BC140" s="874"/>
      <c r="BD140" s="874"/>
      <c r="BE140" s="874"/>
      <c r="BF140" s="874"/>
      <c r="BG140" s="35"/>
      <c r="BH140" s="35"/>
      <c r="BI140" s="35"/>
      <c r="BJ140" s="35"/>
      <c r="BK140" s="35"/>
      <c r="BL140" s="35"/>
      <c r="BM140" s="35"/>
      <c r="BN140" s="35"/>
      <c r="BO140" s="35"/>
      <c r="BP140" s="865"/>
      <c r="BQ140" s="865"/>
      <c r="BR140" s="865"/>
      <c r="BS140" s="892"/>
      <c r="BT140" s="892"/>
      <c r="BU140" s="892"/>
      <c r="BV140" s="892"/>
      <c r="BW140" s="892"/>
      <c r="BX140" s="892"/>
      <c r="BY140" s="892"/>
      <c r="BZ140" s="892"/>
      <c r="CA140" s="892"/>
      <c r="CB140" s="892"/>
      <c r="CC140" s="892"/>
      <c r="CD140" s="892"/>
      <c r="CE140" s="892"/>
      <c r="CF140" s="892"/>
      <c r="CG140" s="865"/>
      <c r="CH140" s="865"/>
      <c r="CI140" s="865"/>
      <c r="CJ140" s="865"/>
      <c r="CK140" s="865"/>
      <c r="CL140" s="865"/>
      <c r="CM140" s="865"/>
      <c r="CN140" s="865"/>
      <c r="CO140" s="865"/>
      <c r="CP140" s="865"/>
      <c r="CQ140" s="865"/>
      <c r="CR140" s="865"/>
      <c r="CS140" s="877"/>
      <c r="CT140" s="869"/>
      <c r="CU140" s="865"/>
      <c r="CV140" s="873"/>
      <c r="CW140" s="876"/>
      <c r="CX140" s="865"/>
      <c r="CY140" s="865"/>
      <c r="CZ140" s="865"/>
      <c r="DA140" s="865"/>
      <c r="DB140" s="865"/>
      <c r="DC140" s="36"/>
      <c r="DD140" s="36"/>
      <c r="DE140" s="33" t="s">
        <v>180</v>
      </c>
      <c r="DF140" s="869"/>
      <c r="DG140" s="865"/>
      <c r="DH140" s="873"/>
      <c r="DI140" s="876"/>
      <c r="DJ140" s="865"/>
      <c r="DK140" s="865"/>
      <c r="DL140" s="865"/>
      <c r="DM140" s="865"/>
      <c r="DN140" s="865"/>
      <c r="DO140" s="865"/>
      <c r="DP140" s="865"/>
      <c r="DQ140" s="865"/>
      <c r="DR140" s="865"/>
      <c r="DS140" s="865"/>
      <c r="DT140" s="865"/>
      <c r="DU140" s="865"/>
      <c r="DV140" s="865"/>
      <c r="DW140" s="865"/>
      <c r="DX140" s="865"/>
      <c r="DY140" s="865"/>
      <c r="DZ140" s="865"/>
      <c r="EA140" s="865"/>
      <c r="EB140" s="865"/>
      <c r="EC140" s="865"/>
      <c r="ED140" s="865"/>
      <c r="EE140" s="865"/>
      <c r="EF140" s="865"/>
      <c r="EG140" s="865"/>
      <c r="EH140" s="865"/>
      <c r="EI140" s="865"/>
      <c r="EJ140" s="873"/>
    </row>
  </sheetData>
  <customSheetViews>
    <customSheetView guid="{7B7D346B-ABA5-48B1-8FF5-D656DBBAE564}" scale="70" hiddenRows="1" hiddenColumns="1">
      <pane xSplit="2" ySplit="3" topLeftCell="C4" activePane="bottomRight" state="frozen"/>
      <selection pane="bottomRight" activeCell="C1" sqref="C1:EL1048576"/>
      <pageMargins left="0.7" right="0.7" top="0.75" bottom="0.75" header="0.3" footer="0.3"/>
      <pageSetup orientation="portrait" r:id="rId1"/>
    </customSheetView>
    <customSheetView guid="{4626CCE8-F10F-4E42-80CD-67F09955BF74}" scale="70" hiddenRows="1" hiddenColumns="1">
      <pane xSplit="2" ySplit="3" topLeftCell="I4" activePane="bottomRight" state="frozen"/>
      <selection pane="bottomRight" activeCell="L1" sqref="L1:EJ1048576"/>
      <pageMargins left="0.7" right="0.7" top="0.75" bottom="0.75" header="0.3" footer="0.3"/>
      <pageSetup orientation="portrait" r:id="rId2"/>
    </customSheetView>
    <customSheetView guid="{E19B92F3-5658-4270-8A64-40AC700B2564}" scale="70" hiddenRows="1" hiddenColumns="1">
      <pane xSplit="2" ySplit="3" topLeftCell="L4" activePane="bottomRight" state="frozen"/>
      <selection pane="bottomRight" activeCell="M63" sqref="M63:M85"/>
      <pageMargins left="0.7" right="0.7" top="0.75" bottom="0.75" header="0.3" footer="0.3"/>
      <pageSetup orientation="portrait" r:id="rId3"/>
    </customSheetView>
    <customSheetView guid="{B4A2E7BE-3CCD-497B-8D7E-0CF3B49E4A23}" scale="70" hiddenRows="1" hiddenColumns="1">
      <pane xSplit="2" ySplit="3" topLeftCell="O4" activePane="bottomRight" state="frozen"/>
      <selection pane="bottomRight" activeCell="R35" sqref="R35"/>
      <pageMargins left="0.7" right="0.7" top="0.75" bottom="0.75" header="0.3" footer="0.3"/>
      <pageSetup orientation="portrait" r:id="rId4"/>
    </customSheetView>
    <customSheetView guid="{CFA81AE0-6049-47CA-B363-C7E236D3C342}" scale="70" hiddenRows="1" hiddenColumns="1">
      <pane xSplit="2" ySplit="3" topLeftCell="BG4" activePane="bottomRight" state="frozen"/>
      <selection pane="bottomRight" activeCell="BG7" sqref="BG7:BG29"/>
      <pageMargins left="0.7" right="0.7" top="0.75" bottom="0.75" header="0.3" footer="0.3"/>
      <pageSetup orientation="portrait" r:id="rId5"/>
    </customSheetView>
    <customSheetView guid="{FA7DFF4B-58E9-48B9-8610-4D9383BB14EF}" scale="70" hiddenRows="1" hiddenColumns="1">
      <pane xSplit="2" ySplit="3" topLeftCell="C4" activePane="bottomRight" state="frozen"/>
      <selection pane="bottomRight" activeCell="EB1" sqref="C1:EB1048576"/>
      <pageMargins left="0.7" right="0.7" top="0.75" bottom="0.75" header="0.3" footer="0.3"/>
      <pageSetup orientation="portrait" r:id="rId6"/>
    </customSheetView>
    <customSheetView guid="{308E9DB8-8960-4FE1-B498-C61306BFDB04}" scale="70" hiddenRows="1" hiddenColumns="1">
      <pane xSplit="2" ySplit="3" topLeftCell="CZ4" activePane="bottomRight" state="frozen"/>
      <selection pane="bottomRight" activeCell="DC1" sqref="DC1:EJ1048576"/>
      <pageMargins left="0.7" right="0.7" top="0.75" bottom="0.75" header="0.3" footer="0.3"/>
      <pageSetup orientation="portrait" r:id="rId7"/>
    </customSheetView>
    <customSheetView guid="{6E040A81-939E-417F-B3B0-1ABC013AA8F6}" scale="70" hiddenRows="1">
      <pane xSplit="2" ySplit="3" topLeftCell="C4" activePane="bottomRight" state="frozen"/>
      <selection pane="bottomRight" activeCell="D9" sqref="D9"/>
      <pageMargins left="0.7" right="0.7" top="0.75" bottom="0.75" header="0.3" footer="0.3"/>
      <pageSetup orientation="portrait" r:id="rId8"/>
    </customSheetView>
  </customSheetViews>
  <mergeCells count="789">
    <mergeCell ref="EG5:EJ5"/>
    <mergeCell ref="EG4:EJ4"/>
    <mergeCell ref="I53:I61"/>
    <mergeCell ref="J53:J61"/>
    <mergeCell ref="K53:K61"/>
    <mergeCell ref="L53:L61"/>
    <mergeCell ref="M53:M61"/>
    <mergeCell ref="N53:N61"/>
    <mergeCell ref="AA53:AD61"/>
    <mergeCell ref="AE53:AH61"/>
    <mergeCell ref="AI53:AL61"/>
    <mergeCell ref="AM53:AP61"/>
    <mergeCell ref="AQ53:AT61"/>
    <mergeCell ref="AU53:AX61"/>
    <mergeCell ref="AY53:BB61"/>
    <mergeCell ref="BC53:BF61"/>
    <mergeCell ref="DC4:DE4"/>
    <mergeCell ref="DC5:DE5"/>
    <mergeCell ref="DF4:DH4"/>
    <mergeCell ref="DF5:DH5"/>
    <mergeCell ref="DI5:DP5"/>
    <mergeCell ref="DI4:DP4"/>
    <mergeCell ref="AM5:BF5"/>
    <mergeCell ref="AM4:BF4"/>
    <mergeCell ref="DI2:DP2"/>
    <mergeCell ref="DQ3:DR3"/>
    <mergeCell ref="AM3:AP3"/>
    <mergeCell ref="BG2:BI2"/>
    <mergeCell ref="CG3:CM3"/>
    <mergeCell ref="DK3:DL3"/>
    <mergeCell ref="DI3:DJ3"/>
    <mergeCell ref="AM2:BF2"/>
    <mergeCell ref="AQ3:AT3"/>
    <mergeCell ref="BS3:BY3"/>
    <mergeCell ref="DC2:DE2"/>
    <mergeCell ref="CZ2:DB2"/>
    <mergeCell ref="BZ3:CF3"/>
    <mergeCell ref="BZ2:CM2"/>
    <mergeCell ref="BJ2:BL2"/>
    <mergeCell ref="BM2:BO2"/>
    <mergeCell ref="BP2:BR2"/>
    <mergeCell ref="CT2:CV2"/>
    <mergeCell ref="AU3:BF3"/>
    <mergeCell ref="CN2:CP2"/>
    <mergeCell ref="CQ2:CS2"/>
    <mergeCell ref="EG69:EH69"/>
    <mergeCell ref="EI123:EJ123"/>
    <mergeCell ref="EI124:EJ124"/>
    <mergeCell ref="EI113:EJ113"/>
    <mergeCell ref="EI93:EJ93"/>
    <mergeCell ref="EI94:EJ94"/>
    <mergeCell ref="EI95:EJ95"/>
    <mergeCell ref="EI96:EJ96"/>
    <mergeCell ref="EI97:EJ97"/>
    <mergeCell ref="EI98:EJ98"/>
    <mergeCell ref="EI99:EJ99"/>
    <mergeCell ref="EI100:EJ100"/>
    <mergeCell ref="EI101:EJ101"/>
    <mergeCell ref="EI83:EJ83"/>
    <mergeCell ref="EI84:EJ84"/>
    <mergeCell ref="EI85:EJ85"/>
    <mergeCell ref="EI86:EJ86"/>
    <mergeCell ref="EI87:EJ87"/>
    <mergeCell ref="EI88:EJ88"/>
    <mergeCell ref="EI89:EJ89"/>
    <mergeCell ref="EI91:EJ91"/>
    <mergeCell ref="EI92:EJ92"/>
    <mergeCell ref="EG126:EG129"/>
    <mergeCell ref="EH126:EH129"/>
    <mergeCell ref="EI126:EJ129"/>
    <mergeCell ref="EG131:EG140"/>
    <mergeCell ref="EH131:EH140"/>
    <mergeCell ref="EI131:EJ140"/>
    <mergeCell ref="EG92:EH92"/>
    <mergeCell ref="EI114:EJ114"/>
    <mergeCell ref="EI115:EJ115"/>
    <mergeCell ref="EI116:EJ116"/>
    <mergeCell ref="EI117:EJ117"/>
    <mergeCell ref="EI118:EJ118"/>
    <mergeCell ref="EI119:EJ119"/>
    <mergeCell ref="EI120:EJ120"/>
    <mergeCell ref="EI121:EJ121"/>
    <mergeCell ref="EI122:EJ122"/>
    <mergeCell ref="EI102:EJ102"/>
    <mergeCell ref="EI103:EJ103"/>
    <mergeCell ref="EI105:EJ105"/>
    <mergeCell ref="EI106:EJ106"/>
    <mergeCell ref="EI107:EJ107"/>
    <mergeCell ref="EI108:EJ108"/>
    <mergeCell ref="EI110:EJ110"/>
    <mergeCell ref="EI112:EJ112"/>
    <mergeCell ref="EI65:EJ65"/>
    <mergeCell ref="EI66:EJ66"/>
    <mergeCell ref="EI70:EJ70"/>
    <mergeCell ref="EI71:EJ71"/>
    <mergeCell ref="EI77:EJ77"/>
    <mergeCell ref="EI78:EJ78"/>
    <mergeCell ref="EI80:EJ80"/>
    <mergeCell ref="EI81:EJ81"/>
    <mergeCell ref="EI82:EJ82"/>
    <mergeCell ref="EC126:EC129"/>
    <mergeCell ref="ED126:ED129"/>
    <mergeCell ref="EE126:EF129"/>
    <mergeCell ref="EC131:EC140"/>
    <mergeCell ref="ED131:ED140"/>
    <mergeCell ref="EE131:EF140"/>
    <mergeCell ref="EE88:EF88"/>
    <mergeCell ref="EG2:EJ2"/>
    <mergeCell ref="EI3:EJ3"/>
    <mergeCell ref="EI30:EJ30"/>
    <mergeCell ref="EI31:EJ31"/>
    <mergeCell ref="EI32:EJ32"/>
    <mergeCell ref="EI33:EJ33"/>
    <mergeCell ref="EG36:EG50"/>
    <mergeCell ref="EH36:EH50"/>
    <mergeCell ref="EI36:EJ50"/>
    <mergeCell ref="EI51:EJ51"/>
    <mergeCell ref="EI63:EJ63"/>
    <mergeCell ref="EI64:EJ64"/>
    <mergeCell ref="EE116:EF116"/>
    <mergeCell ref="EE117:EF117"/>
    <mergeCell ref="EE118:EF118"/>
    <mergeCell ref="EE119:EF119"/>
    <mergeCell ref="EE120:EF120"/>
    <mergeCell ref="EE121:EF121"/>
    <mergeCell ref="EE122:EF122"/>
    <mergeCell ref="EE123:EF123"/>
    <mergeCell ref="EE124:EF124"/>
    <mergeCell ref="EE105:EF105"/>
    <mergeCell ref="EE106:EF106"/>
    <mergeCell ref="EE107:EF107"/>
    <mergeCell ref="EE108:EF108"/>
    <mergeCell ref="EE110:EF110"/>
    <mergeCell ref="EE112:EF112"/>
    <mergeCell ref="EE113:EF113"/>
    <mergeCell ref="EE114:EF114"/>
    <mergeCell ref="EE115:EF115"/>
    <mergeCell ref="EE95:EF95"/>
    <mergeCell ref="EE96:EF96"/>
    <mergeCell ref="EE97:EF97"/>
    <mergeCell ref="EE98:EF98"/>
    <mergeCell ref="EE99:EF99"/>
    <mergeCell ref="EE100:EF100"/>
    <mergeCell ref="EE101:EF101"/>
    <mergeCell ref="EE102:EF102"/>
    <mergeCell ref="EE103:EF103"/>
    <mergeCell ref="EE84:EF84"/>
    <mergeCell ref="EE85:EF85"/>
    <mergeCell ref="EE86:EF86"/>
    <mergeCell ref="EE87:EF87"/>
    <mergeCell ref="EE89:EF89"/>
    <mergeCell ref="EE91:EF91"/>
    <mergeCell ref="EE92:EF92"/>
    <mergeCell ref="EE93:EF93"/>
    <mergeCell ref="EE94:EF94"/>
    <mergeCell ref="EE66:EF66"/>
    <mergeCell ref="EE70:EF70"/>
    <mergeCell ref="EE71:EF71"/>
    <mergeCell ref="EE77:EF77"/>
    <mergeCell ref="EE78:EF78"/>
    <mergeCell ref="EE80:EF80"/>
    <mergeCell ref="EE81:EF81"/>
    <mergeCell ref="EE82:EF82"/>
    <mergeCell ref="EE83:EF83"/>
    <mergeCell ref="EE69:EF69"/>
    <mergeCell ref="EE32:EF32"/>
    <mergeCell ref="EE33:EF33"/>
    <mergeCell ref="EC36:EC50"/>
    <mergeCell ref="ED36:ED50"/>
    <mergeCell ref="EE36:EF50"/>
    <mergeCell ref="EE51:EF51"/>
    <mergeCell ref="EE63:EF63"/>
    <mergeCell ref="EE64:EF64"/>
    <mergeCell ref="EE65:EF65"/>
    <mergeCell ref="EC2:EF2"/>
    <mergeCell ref="EE3:EF3"/>
    <mergeCell ref="EC7:EC29"/>
    <mergeCell ref="ED7:ED29"/>
    <mergeCell ref="EE7:EF29"/>
    <mergeCell ref="EE30:EF30"/>
    <mergeCell ref="EE31:EF31"/>
    <mergeCell ref="EC5:EF5"/>
    <mergeCell ref="EC4:EF4"/>
    <mergeCell ref="DY2:EB2"/>
    <mergeCell ref="DQ2:DX2"/>
    <mergeCell ref="DS131:DT140"/>
    <mergeCell ref="DU131:DX140"/>
    <mergeCell ref="DW91:DX91"/>
    <mergeCell ref="DW92:DX92"/>
    <mergeCell ref="DW93:DX93"/>
    <mergeCell ref="DW94:DX94"/>
    <mergeCell ref="DW95:DX95"/>
    <mergeCell ref="DW96:DX96"/>
    <mergeCell ref="DW97:DX97"/>
    <mergeCell ref="DW98:DX98"/>
    <mergeCell ref="DW99:DX99"/>
    <mergeCell ref="DW101:DX101"/>
    <mergeCell ref="DW102:DX102"/>
    <mergeCell ref="DW103:DX103"/>
    <mergeCell ref="DU96:DV96"/>
    <mergeCell ref="DU83:DV83"/>
    <mergeCell ref="DZ7:DZ29"/>
    <mergeCell ref="DZ36:DZ50"/>
    <mergeCell ref="EA3:EB3"/>
    <mergeCell ref="EA7:EB29"/>
    <mergeCell ref="EA36:EB50"/>
    <mergeCell ref="EA30:EB30"/>
    <mergeCell ref="DY131:DY140"/>
    <mergeCell ref="DM118:DP118"/>
    <mergeCell ref="DM64:DN64"/>
    <mergeCell ref="DM107:DP107"/>
    <mergeCell ref="DM108:DP108"/>
    <mergeCell ref="DM110:DP110"/>
    <mergeCell ref="DO99:DP99"/>
    <mergeCell ref="DQ36:DR51"/>
    <mergeCell ref="DO101:DP101"/>
    <mergeCell ref="DW86:DX86"/>
    <mergeCell ref="DM120:DP120"/>
    <mergeCell ref="DU101:DV101"/>
    <mergeCell ref="DU97:DV97"/>
    <mergeCell ref="DU79:DV79"/>
    <mergeCell ref="DU80:DV80"/>
    <mergeCell ref="DU81:DV81"/>
    <mergeCell ref="DM106:DP106"/>
    <mergeCell ref="DM104:DN104"/>
    <mergeCell ref="DO104:DP104"/>
    <mergeCell ref="DM105:DP105"/>
    <mergeCell ref="DO79:DP79"/>
    <mergeCell ref="DO78:DP78"/>
    <mergeCell ref="DM117:DP117"/>
    <mergeCell ref="DM71:DN71"/>
    <mergeCell ref="DH7:DH29"/>
    <mergeCell ref="DK7:DL29"/>
    <mergeCell ref="DQ131:DR140"/>
    <mergeCell ref="DQ7:DR29"/>
    <mergeCell ref="DQ30:DR30"/>
    <mergeCell ref="DQ31:DR31"/>
    <mergeCell ref="DQ32:DR32"/>
    <mergeCell ref="DQ33:DR33"/>
    <mergeCell ref="DO93:DP93"/>
    <mergeCell ref="DO94:DP94"/>
    <mergeCell ref="DK30:DL30"/>
    <mergeCell ref="DK31:DL31"/>
    <mergeCell ref="DK32:DL32"/>
    <mergeCell ref="DK33:DL33"/>
    <mergeCell ref="DM79:DN79"/>
    <mergeCell ref="DI131:DJ140"/>
    <mergeCell ref="DM131:DP140"/>
    <mergeCell ref="DK131:DL140"/>
    <mergeCell ref="DM119:DP119"/>
    <mergeCell ref="DM113:DP113"/>
    <mergeCell ref="DM114:DP114"/>
    <mergeCell ref="DM115:DP115"/>
    <mergeCell ref="DO63:DP63"/>
    <mergeCell ref="DK79:DL79"/>
    <mergeCell ref="CO7:CO29"/>
    <mergeCell ref="CP7:CP29"/>
    <mergeCell ref="BZ7:CF29"/>
    <mergeCell ref="BG7:BG29"/>
    <mergeCell ref="BP7:BP29"/>
    <mergeCell ref="CN7:CN29"/>
    <mergeCell ref="BJ7:BJ32"/>
    <mergeCell ref="BN7:BN32"/>
    <mergeCell ref="BO7:BO32"/>
    <mergeCell ref="BQ7:BQ29"/>
    <mergeCell ref="CG32:CM32"/>
    <mergeCell ref="BZ30:CF30"/>
    <mergeCell ref="BZ31:CF31"/>
    <mergeCell ref="BZ32:CF32"/>
    <mergeCell ref="BK7:BK32"/>
    <mergeCell ref="BL7:BL32"/>
    <mergeCell ref="CO42:CO47"/>
    <mergeCell ref="CP42:CP47"/>
    <mergeCell ref="CN49:CN61"/>
    <mergeCell ref="J126:J129"/>
    <mergeCell ref="J131:J140"/>
    <mergeCell ref="I131:I140"/>
    <mergeCell ref="N63:N85"/>
    <mergeCell ref="K131:K140"/>
    <mergeCell ref="O131:R140"/>
    <mergeCell ref="BG37:BG56"/>
    <mergeCell ref="BM37:BM51"/>
    <mergeCell ref="BP63:BP82"/>
    <mergeCell ref="BO37:BO51"/>
    <mergeCell ref="BS131:BY140"/>
    <mergeCell ref="BS126:BY129"/>
    <mergeCell ref="AQ126:AT129"/>
    <mergeCell ref="AU126:BF129"/>
    <mergeCell ref="AM126:AP129"/>
    <mergeCell ref="AM131:AP140"/>
    <mergeCell ref="AA131:AD140"/>
    <mergeCell ref="AI131:AL140"/>
    <mergeCell ref="W131:Z140"/>
    <mergeCell ref="O126:R129"/>
    <mergeCell ref="AU131:BF140"/>
    <mergeCell ref="F53:F61"/>
    <mergeCell ref="G53:G61"/>
    <mergeCell ref="H53:H61"/>
    <mergeCell ref="G63:G85"/>
    <mergeCell ref="AE63:AH124"/>
    <mergeCell ref="AU37:AX51"/>
    <mergeCell ref="S53:V61"/>
    <mergeCell ref="W53:Z61"/>
    <mergeCell ref="AQ63:AT124"/>
    <mergeCell ref="AU63:BF124"/>
    <mergeCell ref="O37:R51"/>
    <mergeCell ref="O63:R124"/>
    <mergeCell ref="O53:R61"/>
    <mergeCell ref="AA37:AD51"/>
    <mergeCell ref="DH36:DH50"/>
    <mergeCell ref="DM32:DP32"/>
    <mergeCell ref="CG63:CM82"/>
    <mergeCell ref="CR63:CR124"/>
    <mergeCell ref="CG33:CM33"/>
    <mergeCell ref="M63:M85"/>
    <mergeCell ref="AM63:AP124"/>
    <mergeCell ref="AA63:AD124"/>
    <mergeCell ref="AI63:AL124"/>
    <mergeCell ref="AI37:AL51"/>
    <mergeCell ref="AY37:BB51"/>
    <mergeCell ref="S33:V33"/>
    <mergeCell ref="S32:V32"/>
    <mergeCell ref="O32:R32"/>
    <mergeCell ref="O33:R33"/>
    <mergeCell ref="W33:Z33"/>
    <mergeCell ref="AA32:AD32"/>
    <mergeCell ref="AM32:AP32"/>
    <mergeCell ref="BL37:BL51"/>
    <mergeCell ref="BN37:BN51"/>
    <mergeCell ref="BK37:BK51"/>
    <mergeCell ref="BJ54:BO56"/>
    <mergeCell ref="DM116:DP116"/>
    <mergeCell ref="BQ63:BQ82"/>
    <mergeCell ref="DU103:DV103"/>
    <mergeCell ref="DM101:DN101"/>
    <mergeCell ref="DM80:DN80"/>
    <mergeCell ref="DM81:DN81"/>
    <mergeCell ref="DU98:DV98"/>
    <mergeCell ref="DO100:DP100"/>
    <mergeCell ref="DM103:DN103"/>
    <mergeCell ref="DO98:DP98"/>
    <mergeCell ref="DO103:DP103"/>
    <mergeCell ref="DO102:DP102"/>
    <mergeCell ref="DM94:DN94"/>
    <mergeCell ref="DM96:DN96"/>
    <mergeCell ref="DM97:DN97"/>
    <mergeCell ref="DM98:DN98"/>
    <mergeCell ref="DO96:DP96"/>
    <mergeCell ref="DO95:DP95"/>
    <mergeCell ref="DO91:DP91"/>
    <mergeCell ref="DO87:DP87"/>
    <mergeCell ref="DO89:DP89"/>
    <mergeCell ref="DU94:DV94"/>
    <mergeCell ref="DO92:DP92"/>
    <mergeCell ref="DO97:DP97"/>
    <mergeCell ref="DO86:DP86"/>
    <mergeCell ref="DS3:DT3"/>
    <mergeCell ref="DS7:DT29"/>
    <mergeCell ref="DS30:DT30"/>
    <mergeCell ref="DS31:DT31"/>
    <mergeCell ref="DS32:DT32"/>
    <mergeCell ref="DS33:DT33"/>
    <mergeCell ref="DM3:DP3"/>
    <mergeCell ref="DU3:DX3"/>
    <mergeCell ref="DU31:DX31"/>
    <mergeCell ref="DU32:DX32"/>
    <mergeCell ref="DU33:DX33"/>
    <mergeCell ref="DM33:DP33"/>
    <mergeCell ref="DU7:DX29"/>
    <mergeCell ref="DU30:DX30"/>
    <mergeCell ref="DQ4:DX4"/>
    <mergeCell ref="DM7:DP29"/>
    <mergeCell ref="DM30:DP30"/>
    <mergeCell ref="DM31:DP31"/>
    <mergeCell ref="C63:C85"/>
    <mergeCell ref="E63:E85"/>
    <mergeCell ref="F63:F85"/>
    <mergeCell ref="H63:H85"/>
    <mergeCell ref="I63:I85"/>
    <mergeCell ref="K63:K85"/>
    <mergeCell ref="S63:V124"/>
    <mergeCell ref="W63:Z124"/>
    <mergeCell ref="J37:J51"/>
    <mergeCell ref="J63:J85"/>
    <mergeCell ref="F37:F51"/>
    <mergeCell ref="H37:H51"/>
    <mergeCell ref="I37:I51"/>
    <mergeCell ref="K37:K51"/>
    <mergeCell ref="L37:L51"/>
    <mergeCell ref="M37:M51"/>
    <mergeCell ref="N37:N51"/>
    <mergeCell ref="L63:L85"/>
    <mergeCell ref="D37:D51"/>
    <mergeCell ref="D63:D85"/>
    <mergeCell ref="G37:G51"/>
    <mergeCell ref="C53:C61"/>
    <mergeCell ref="D53:D61"/>
    <mergeCell ref="E53:E61"/>
    <mergeCell ref="C37:C51"/>
    <mergeCell ref="E37:E51"/>
    <mergeCell ref="S37:V51"/>
    <mergeCell ref="W37:Z51"/>
    <mergeCell ref="AM7:AP22"/>
    <mergeCell ref="AM29:AP29"/>
    <mergeCell ref="AA7:AD22"/>
    <mergeCell ref="AI7:AL22"/>
    <mergeCell ref="AA29:AD29"/>
    <mergeCell ref="AI29:AL29"/>
    <mergeCell ref="M23:M29"/>
    <mergeCell ref="N23:N29"/>
    <mergeCell ref="S7:V22"/>
    <mergeCell ref="AE7:AH22"/>
    <mergeCell ref="W7:Z22"/>
    <mergeCell ref="S29:V29"/>
    <mergeCell ref="W29:Z29"/>
    <mergeCell ref="AI32:AL32"/>
    <mergeCell ref="AA33:AD33"/>
    <mergeCell ref="AI33:AL33"/>
    <mergeCell ref="F20:F28"/>
    <mergeCell ref="H20:H28"/>
    <mergeCell ref="J23:J29"/>
    <mergeCell ref="O31:R31"/>
    <mergeCell ref="B23:B28"/>
    <mergeCell ref="AE29:AH29"/>
    <mergeCell ref="A6:B6"/>
    <mergeCell ref="O7:R22"/>
    <mergeCell ref="O29:R29"/>
    <mergeCell ref="L23:L29"/>
    <mergeCell ref="K23:K29"/>
    <mergeCell ref="C23:C29"/>
    <mergeCell ref="E23:E29"/>
    <mergeCell ref="I23:I29"/>
    <mergeCell ref="G20:G28"/>
    <mergeCell ref="D23:D29"/>
    <mergeCell ref="L2:N2"/>
    <mergeCell ref="O3:R3"/>
    <mergeCell ref="W3:Z3"/>
    <mergeCell ref="O2:Z2"/>
    <mergeCell ref="S30:V30"/>
    <mergeCell ref="C5:E5"/>
    <mergeCell ref="AE3:AH3"/>
    <mergeCell ref="F4:H4"/>
    <mergeCell ref="I4:K4"/>
    <mergeCell ref="L4:N4"/>
    <mergeCell ref="C4:E4"/>
    <mergeCell ref="F5:H5"/>
    <mergeCell ref="I5:K5"/>
    <mergeCell ref="L5:N5"/>
    <mergeCell ref="C2:E2"/>
    <mergeCell ref="F2:H2"/>
    <mergeCell ref="I2:K2"/>
    <mergeCell ref="S3:V3"/>
    <mergeCell ref="AE30:AH30"/>
    <mergeCell ref="O5:Z5"/>
    <mergeCell ref="O4:Z4"/>
    <mergeCell ref="AA2:AL2"/>
    <mergeCell ref="AA3:AD3"/>
    <mergeCell ref="AI3:AL3"/>
    <mergeCell ref="AU7:BF22"/>
    <mergeCell ref="AQ7:AT22"/>
    <mergeCell ref="AQ29:AT29"/>
    <mergeCell ref="AQ30:AT30"/>
    <mergeCell ref="BI7:BI29"/>
    <mergeCell ref="CG30:CM30"/>
    <mergeCell ref="AA4:AL4"/>
    <mergeCell ref="AA5:AL5"/>
    <mergeCell ref="BM4:BO4"/>
    <mergeCell ref="BM5:BO5"/>
    <mergeCell ref="BP4:BR4"/>
    <mergeCell ref="BP5:BR5"/>
    <mergeCell ref="BS5:CM5"/>
    <mergeCell ref="BS4:CM4"/>
    <mergeCell ref="BG5:BI5"/>
    <mergeCell ref="BG4:BI4"/>
    <mergeCell ref="BJ4:BL4"/>
    <mergeCell ref="BJ5:BL5"/>
    <mergeCell ref="BM7:BM32"/>
    <mergeCell ref="CG7:CM29"/>
    <mergeCell ref="BS32:BY32"/>
    <mergeCell ref="BH7:BH29"/>
    <mergeCell ref="BR7:BR29"/>
    <mergeCell ref="AA30:AD30"/>
    <mergeCell ref="AU29:AX29"/>
    <mergeCell ref="BC30:BF30"/>
    <mergeCell ref="AU31:AX31"/>
    <mergeCell ref="AY31:BB31"/>
    <mergeCell ref="AM30:AP30"/>
    <mergeCell ref="AM31:AP31"/>
    <mergeCell ref="AM33:AP33"/>
    <mergeCell ref="AM37:AP51"/>
    <mergeCell ref="AI30:AL30"/>
    <mergeCell ref="DC63:DC124"/>
    <mergeCell ref="CZ63:CZ124"/>
    <mergeCell ref="DE36:DE50"/>
    <mergeCell ref="DC36:DC50"/>
    <mergeCell ref="CS42:CS47"/>
    <mergeCell ref="CZ131:CZ140"/>
    <mergeCell ref="DA131:DA140"/>
    <mergeCell ref="CR7:CR29"/>
    <mergeCell ref="CG31:CM31"/>
    <mergeCell ref="CN36:CN40"/>
    <mergeCell ref="CN42:CN47"/>
    <mergeCell ref="CT63:CT124"/>
    <mergeCell ref="CR36:CR40"/>
    <mergeCell ref="CS36:CS40"/>
    <mergeCell ref="CR42:CR47"/>
    <mergeCell ref="DB63:DB124"/>
    <mergeCell ref="CZ126:CZ129"/>
    <mergeCell ref="CW7:CW51"/>
    <mergeCell ref="DA126:DA129"/>
    <mergeCell ref="CU131:CU140"/>
    <mergeCell ref="CV131:CV140"/>
    <mergeCell ref="CX131:CX140"/>
    <mergeCell ref="CG53:CM61"/>
    <mergeCell ref="CY131:CY140"/>
    <mergeCell ref="DG131:DG140"/>
    <mergeCell ref="CU7:CU29"/>
    <mergeCell ref="DG36:DG50"/>
    <mergeCell ref="CS126:CS129"/>
    <mergeCell ref="CR131:CR140"/>
    <mergeCell ref="CS131:CS140"/>
    <mergeCell ref="CW63:CW124"/>
    <mergeCell ref="CS7:CS29"/>
    <mergeCell ref="BZ131:CF140"/>
    <mergeCell ref="BZ126:CF129"/>
    <mergeCell ref="CT7:CT29"/>
    <mergeCell ref="CV7:CV29"/>
    <mergeCell ref="CT126:CT129"/>
    <mergeCell ref="DB131:DB140"/>
    <mergeCell ref="CT131:CT140"/>
    <mergeCell ref="CU63:CU124"/>
    <mergeCell ref="CV63:CV124"/>
    <mergeCell ref="DA63:DA124"/>
    <mergeCell ref="CU126:CU129"/>
    <mergeCell ref="CV126:CV129"/>
    <mergeCell ref="CX126:CX129"/>
    <mergeCell ref="CY126:CY129"/>
    <mergeCell ref="DD63:DD124"/>
    <mergeCell ref="DE63:DE124"/>
    <mergeCell ref="CQ131:CQ140"/>
    <mergeCell ref="CS49:CS61"/>
    <mergeCell ref="CS63:CS124"/>
    <mergeCell ref="CO63:CO124"/>
    <mergeCell ref="CP63:CP124"/>
    <mergeCell ref="CR126:CR129"/>
    <mergeCell ref="CN126:CN129"/>
    <mergeCell ref="BQ131:BQ140"/>
    <mergeCell ref="BR131:BR140"/>
    <mergeCell ref="BQ126:BQ129"/>
    <mergeCell ref="BR126:BR129"/>
    <mergeCell ref="CO126:CO129"/>
    <mergeCell ref="BS63:BY82"/>
    <mergeCell ref="CN131:CN140"/>
    <mergeCell ref="CP131:CP140"/>
    <mergeCell ref="CG131:CM140"/>
    <mergeCell ref="CG126:CM129"/>
    <mergeCell ref="CO131:CO140"/>
    <mergeCell ref="BR63:BR82"/>
    <mergeCell ref="BZ63:CF82"/>
    <mergeCell ref="CN63:CN124"/>
    <mergeCell ref="DW87:DX87"/>
    <mergeCell ref="DW89:DX89"/>
    <mergeCell ref="DI7:DJ29"/>
    <mergeCell ref="DI30:DJ30"/>
    <mergeCell ref="DI31:DJ31"/>
    <mergeCell ref="DI32:DJ32"/>
    <mergeCell ref="DI33:DJ33"/>
    <mergeCell ref="DW83:DX83"/>
    <mergeCell ref="DW84:DX84"/>
    <mergeCell ref="DW85:DX85"/>
    <mergeCell ref="DW77:DX77"/>
    <mergeCell ref="DW78:DX78"/>
    <mergeCell ref="DW79:DX79"/>
    <mergeCell ref="DU84:DV84"/>
    <mergeCell ref="DU85:DV85"/>
    <mergeCell ref="DU77:DV77"/>
    <mergeCell ref="DU78:DV78"/>
    <mergeCell ref="DO77:DP77"/>
    <mergeCell ref="DI79:DJ79"/>
    <mergeCell ref="DM63:DN63"/>
    <mergeCell ref="DO71:DP71"/>
    <mergeCell ref="DM77:DN77"/>
    <mergeCell ref="DM78:DN78"/>
    <mergeCell ref="DW80:DX80"/>
    <mergeCell ref="EA31:EB31"/>
    <mergeCell ref="EA32:EB32"/>
    <mergeCell ref="EA33:EB33"/>
    <mergeCell ref="DY5:EB5"/>
    <mergeCell ref="DQ5:DX5"/>
    <mergeCell ref="DY7:DY29"/>
    <mergeCell ref="DY4:EB4"/>
    <mergeCell ref="EA51:EB51"/>
    <mergeCell ref="EA63:EB63"/>
    <mergeCell ref="DY36:DY50"/>
    <mergeCell ref="DS36:DT51"/>
    <mergeCell ref="DU36:DX51"/>
    <mergeCell ref="EA64:EB64"/>
    <mergeCell ref="EA65:EB65"/>
    <mergeCell ref="EA120:EB120"/>
    <mergeCell ref="EA66:EB66"/>
    <mergeCell ref="EA70:EB70"/>
    <mergeCell ref="EA71:EB71"/>
    <mergeCell ref="EA77:EB77"/>
    <mergeCell ref="EA78:EB78"/>
    <mergeCell ref="EA80:EB80"/>
    <mergeCell ref="EA81:EB81"/>
    <mergeCell ref="EA82:EB82"/>
    <mergeCell ref="EA83:EB83"/>
    <mergeCell ref="EA84:EB84"/>
    <mergeCell ref="EA85:EB85"/>
    <mergeCell ref="EA89:EB89"/>
    <mergeCell ref="EA114:EB114"/>
    <mergeCell ref="EA115:EB115"/>
    <mergeCell ref="EA116:EB116"/>
    <mergeCell ref="EA117:EB117"/>
    <mergeCell ref="EA118:EB118"/>
    <mergeCell ref="EA119:EB119"/>
    <mergeCell ref="EA107:EB107"/>
    <mergeCell ref="EA108:EB108"/>
    <mergeCell ref="EA110:EB110"/>
    <mergeCell ref="DW81:DX81"/>
    <mergeCell ref="EA86:EB86"/>
    <mergeCell ref="EA87:EB87"/>
    <mergeCell ref="EA121:EB121"/>
    <mergeCell ref="EA131:EB140"/>
    <mergeCell ref="DZ131:DZ140"/>
    <mergeCell ref="EA91:EB91"/>
    <mergeCell ref="EA92:EB92"/>
    <mergeCell ref="EA93:EB93"/>
    <mergeCell ref="EA94:EB94"/>
    <mergeCell ref="EA95:EB95"/>
    <mergeCell ref="EA96:EB96"/>
    <mergeCell ref="EA97:EB97"/>
    <mergeCell ref="EA98:EB98"/>
    <mergeCell ref="EA99:EB99"/>
    <mergeCell ref="EA101:EB101"/>
    <mergeCell ref="EA102:EB102"/>
    <mergeCell ref="EA103:EB103"/>
    <mergeCell ref="EA100:EB100"/>
    <mergeCell ref="EA105:EB105"/>
    <mergeCell ref="EA106:EB106"/>
    <mergeCell ref="EA122:EB122"/>
    <mergeCell ref="DZ126:DZ129"/>
    <mergeCell ref="EA126:EB129"/>
    <mergeCell ref="EA112:EB112"/>
    <mergeCell ref="EA113:EB113"/>
    <mergeCell ref="DU126:DX129"/>
    <mergeCell ref="DS126:DT129"/>
    <mergeCell ref="DM126:DP129"/>
    <mergeCell ref="DU124:DV124"/>
    <mergeCell ref="DW124:DX124"/>
    <mergeCell ref="DU122:DV122"/>
    <mergeCell ref="DW122:DX122"/>
    <mergeCell ref="DM124:DP124"/>
    <mergeCell ref="EA123:EB123"/>
    <mergeCell ref="EA124:EB124"/>
    <mergeCell ref="DU123:DV123"/>
    <mergeCell ref="DW123:DX123"/>
    <mergeCell ref="DY126:DY129"/>
    <mergeCell ref="DW121:DX121"/>
    <mergeCell ref="DQ126:DR129"/>
    <mergeCell ref="DM121:DP121"/>
    <mergeCell ref="DU121:DV121"/>
    <mergeCell ref="DM123:DP123"/>
    <mergeCell ref="DM122:DP122"/>
    <mergeCell ref="DM112:DP112"/>
    <mergeCell ref="CW126:CW129"/>
    <mergeCell ref="C131:C140"/>
    <mergeCell ref="E131:E140"/>
    <mergeCell ref="F131:F140"/>
    <mergeCell ref="H131:H140"/>
    <mergeCell ref="C126:C129"/>
    <mergeCell ref="E126:E129"/>
    <mergeCell ref="F126:F129"/>
    <mergeCell ref="H126:H129"/>
    <mergeCell ref="I126:I129"/>
    <mergeCell ref="D126:D129"/>
    <mergeCell ref="D131:D140"/>
    <mergeCell ref="G126:G129"/>
    <mergeCell ref="G131:G140"/>
    <mergeCell ref="L131:L140"/>
    <mergeCell ref="M131:M140"/>
    <mergeCell ref="BP126:BP129"/>
    <mergeCell ref="BP131:BP140"/>
    <mergeCell ref="N131:N140"/>
    <mergeCell ref="AE126:AH129"/>
    <mergeCell ref="AE131:AH140"/>
    <mergeCell ref="S131:V140"/>
    <mergeCell ref="L126:L129"/>
    <mergeCell ref="AQ131:AT140"/>
    <mergeCell ref="K126:K129"/>
    <mergeCell ref="S126:V129"/>
    <mergeCell ref="W126:Z129"/>
    <mergeCell ref="AA126:AD129"/>
    <mergeCell ref="AI126:AL129"/>
    <mergeCell ref="S31:V31"/>
    <mergeCell ref="W30:Z30"/>
    <mergeCell ref="W31:Z31"/>
    <mergeCell ref="AA31:AD31"/>
    <mergeCell ref="AI31:AL31"/>
    <mergeCell ref="W32:Z32"/>
    <mergeCell ref="AE31:AH31"/>
    <mergeCell ref="AE32:AH32"/>
    <mergeCell ref="AE33:AH33"/>
    <mergeCell ref="AE37:AH51"/>
    <mergeCell ref="O30:R30"/>
    <mergeCell ref="M126:M129"/>
    <mergeCell ref="N126:N129"/>
    <mergeCell ref="BH37:BH56"/>
    <mergeCell ref="BJ37:BJ51"/>
    <mergeCell ref="BS33:BY33"/>
    <mergeCell ref="AQ32:AT32"/>
    <mergeCell ref="AQ33:AT33"/>
    <mergeCell ref="BZ33:CF33"/>
    <mergeCell ref="AY29:BB29"/>
    <mergeCell ref="AY30:BB30"/>
    <mergeCell ref="AQ37:AT51"/>
    <mergeCell ref="BC37:BF51"/>
    <mergeCell ref="AU33:AX33"/>
    <mergeCell ref="AY33:BB33"/>
    <mergeCell ref="BC33:BF33"/>
    <mergeCell ref="BI37:BI56"/>
    <mergeCell ref="BS7:BY29"/>
    <mergeCell ref="BS30:BY30"/>
    <mergeCell ref="BS31:BY31"/>
    <mergeCell ref="AQ31:AT31"/>
    <mergeCell ref="AU32:AX32"/>
    <mergeCell ref="AY32:BB32"/>
    <mergeCell ref="BC32:BF32"/>
    <mergeCell ref="BC31:BF31"/>
    <mergeCell ref="BC29:BF29"/>
    <mergeCell ref="AU30:AX30"/>
    <mergeCell ref="CT4:CV4"/>
    <mergeCell ref="CO36:CO40"/>
    <mergeCell ref="CR49:CR61"/>
    <mergeCell ref="CQ7:CQ29"/>
    <mergeCell ref="CQ36:CQ40"/>
    <mergeCell ref="CQ42:CQ47"/>
    <mergeCell ref="CQ49:CQ61"/>
    <mergeCell ref="CQ63:CQ124"/>
    <mergeCell ref="CQ126:CQ129"/>
    <mergeCell ref="CU49:CU61"/>
    <mergeCell ref="CV49:CV61"/>
    <mergeCell ref="CT36:CT40"/>
    <mergeCell ref="CT42:CT47"/>
    <mergeCell ref="CT49:CT61"/>
    <mergeCell ref="CU36:CU40"/>
    <mergeCell ref="CV36:CV40"/>
    <mergeCell ref="CP126:CP129"/>
    <mergeCell ref="CQ4:CS4"/>
    <mergeCell ref="CQ5:CS5"/>
    <mergeCell ref="CN5:CP5"/>
    <mergeCell ref="CN4:CP4"/>
    <mergeCell ref="CP36:CP40"/>
    <mergeCell ref="CO49:CO61"/>
    <mergeCell ref="CP49:CP61"/>
    <mergeCell ref="DE7:DE29"/>
    <mergeCell ref="DF7:DF29"/>
    <mergeCell ref="DF36:DF50"/>
    <mergeCell ref="DD36:DD50"/>
    <mergeCell ref="CT5:CV5"/>
    <mergeCell ref="CW5:CY5"/>
    <mergeCell ref="CZ5:DB5"/>
    <mergeCell ref="CU42:CU47"/>
    <mergeCell ref="CV42:CV47"/>
    <mergeCell ref="DB126:DB129"/>
    <mergeCell ref="CW4:CY4"/>
    <mergeCell ref="CZ4:DB4"/>
    <mergeCell ref="DF126:DF129"/>
    <mergeCell ref="DF131:DF140"/>
    <mergeCell ref="DF2:DH2"/>
    <mergeCell ref="CX7:CX51"/>
    <mergeCell ref="CY7:CY51"/>
    <mergeCell ref="CY63:CY124"/>
    <mergeCell ref="CX63:CX124"/>
    <mergeCell ref="DH131:DH140"/>
    <mergeCell ref="DH126:DH129"/>
    <mergeCell ref="DG126:DG129"/>
    <mergeCell ref="CZ7:CZ40"/>
    <mergeCell ref="CZ42:CZ51"/>
    <mergeCell ref="DA7:DA40"/>
    <mergeCell ref="DA42:DA51"/>
    <mergeCell ref="DB7:DB40"/>
    <mergeCell ref="DB42:DB51"/>
    <mergeCell ref="CW2:CY2"/>
    <mergeCell ref="DC7:DC29"/>
    <mergeCell ref="DG7:DG29"/>
    <mergeCell ref="CW131:CW140"/>
    <mergeCell ref="DD7:DD29"/>
  </mergeCells>
  <conditionalFormatting sqref="A4:EJ141">
    <cfRule type="expression" dxfId="179" priority="39">
      <formula>A4="Not part of Test Case"</formula>
    </cfRule>
    <cfRule type="expression" dxfId="178" priority="42">
      <formula>$A4&lt;&gt;0</formula>
    </cfRule>
  </conditionalFormatting>
  <pageMargins left="0.7" right="0.7" top="0.75" bottom="0.75" header="0.3" footer="0.3"/>
  <pageSetup orientation="portrait" r:id="rId9"/>
  <ignoredErrors>
    <ignoredError sqref="T25 AJ26 AB26 U26 T27 T26 U27:Y27 V26:Y26 AN26" formula="1"/>
  </ignoredErrors>
  <legacy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E3DB-AB1A-4F92-9020-9EFA1FFB5071}">
  <sheetPr>
    <tabColor theme="9" tint="-0.249977111117893"/>
    <pageSetUpPr fitToPage="1"/>
  </sheetPr>
  <dimension ref="A2:AW160"/>
  <sheetViews>
    <sheetView zoomScale="70" zoomScaleNormal="70" workbookViewId="0">
      <pane xSplit="4" ySplit="14" topLeftCell="E15" activePane="bottomRight" state="frozen"/>
      <selection activeCell="B61" sqref="B61"/>
      <selection pane="topRight" activeCell="B61" sqref="B61"/>
      <selection pane="bottomLeft" activeCell="B61" sqref="B61"/>
      <selection pane="bottomRight" activeCell="H106" sqref="H106"/>
    </sheetView>
  </sheetViews>
  <sheetFormatPr defaultColWidth="9.109375" defaultRowHeight="14.4" x14ac:dyDescent="0.3"/>
  <cols>
    <col min="1" max="1" width="4.5546875" style="234" customWidth="1"/>
    <col min="2" max="2" width="52.6640625" style="234" customWidth="1"/>
    <col min="3" max="4" width="43.88671875" style="234" customWidth="1"/>
    <col min="5" max="49" width="29.6640625" style="234" customWidth="1"/>
    <col min="50" max="16384" width="9.109375" style="234"/>
  </cols>
  <sheetData>
    <row r="2" spans="1:49" ht="21" x14ac:dyDescent="0.3">
      <c r="B2" s="230" t="s">
        <v>567</v>
      </c>
      <c r="C2" s="685"/>
      <c r="D2" s="140"/>
      <c r="M2" s="170"/>
      <c r="O2" s="143"/>
      <c r="P2" s="143"/>
      <c r="R2" s="143"/>
      <c r="S2" s="143"/>
      <c r="U2" s="143"/>
      <c r="V2" s="143"/>
    </row>
    <row r="3" spans="1:49" ht="15" customHeight="1" x14ac:dyDescent="0.3">
      <c r="B3" s="684" t="s">
        <v>607</v>
      </c>
      <c r="C3" s="143" t="s">
        <v>611</v>
      </c>
      <c r="D3" s="143"/>
      <c r="M3" s="170"/>
      <c r="O3" s="143"/>
      <c r="P3" s="143"/>
      <c r="R3" s="143"/>
      <c r="S3" s="143"/>
      <c r="U3" s="143"/>
      <c r="V3" s="143"/>
      <c r="AG3" s="234">
        <v>0.91200000000000003</v>
      </c>
    </row>
    <row r="4" spans="1:49" x14ac:dyDescent="0.3">
      <c r="B4" s="231" t="s">
        <v>564</v>
      </c>
      <c r="C4" s="143" t="s">
        <v>608</v>
      </c>
      <c r="D4" s="143"/>
      <c r="M4" s="170"/>
      <c r="O4" s="144"/>
      <c r="P4" s="143"/>
      <c r="R4" s="174"/>
      <c r="S4" s="143"/>
      <c r="U4" s="144"/>
      <c r="V4" s="143"/>
      <c r="AG4" s="234">
        <f>AG3*1.1</f>
        <v>1.0032000000000001</v>
      </c>
    </row>
    <row r="5" spans="1:49" x14ac:dyDescent="0.3">
      <c r="B5" s="232" t="s">
        <v>610</v>
      </c>
      <c r="C5" s="234" t="s">
        <v>613</v>
      </c>
      <c r="M5" s="170"/>
      <c r="O5" s="696"/>
      <c r="P5" s="143"/>
      <c r="S5" s="143"/>
      <c r="V5" s="143"/>
    </row>
    <row r="6" spans="1:49" x14ac:dyDescent="0.3">
      <c r="B6" s="233" t="s">
        <v>609</v>
      </c>
      <c r="C6" s="143" t="s">
        <v>612</v>
      </c>
      <c r="D6" s="143"/>
      <c r="M6" s="170"/>
      <c r="P6" s="143"/>
      <c r="S6" s="143"/>
      <c r="V6" s="143"/>
    </row>
    <row r="7" spans="1:49" x14ac:dyDescent="0.3">
      <c r="B7" s="705" t="s">
        <v>1639</v>
      </c>
      <c r="C7" s="234" t="s">
        <v>1640</v>
      </c>
      <c r="M7" s="143"/>
      <c r="O7" s="143"/>
      <c r="R7" s="143"/>
      <c r="S7" s="143"/>
      <c r="U7" s="143"/>
    </row>
    <row r="8" spans="1:49" x14ac:dyDescent="0.3">
      <c r="M8" s="143"/>
      <c r="S8" s="143"/>
    </row>
    <row r="9" spans="1:49" ht="15" thickBot="1" x14ac:dyDescent="0.35">
      <c r="C9" s="143"/>
      <c r="D9" s="143"/>
      <c r="E9" s="143"/>
      <c r="F9" s="190"/>
      <c r="G9" s="190"/>
      <c r="H9" s="143"/>
      <c r="I9" s="190"/>
      <c r="J9" s="190"/>
    </row>
    <row r="10" spans="1:49" ht="21" x14ac:dyDescent="0.3">
      <c r="A10" s="266"/>
      <c r="B10" s="235"/>
      <c r="C10" s="298" t="s">
        <v>568</v>
      </c>
      <c r="D10" s="465" t="s">
        <v>671</v>
      </c>
      <c r="E10" s="947" t="s">
        <v>1717</v>
      </c>
      <c r="F10" s="948"/>
      <c r="G10" s="949"/>
      <c r="H10" s="947" t="s">
        <v>1718</v>
      </c>
      <c r="I10" s="948"/>
      <c r="J10" s="949"/>
      <c r="K10" s="947" t="s">
        <v>1722</v>
      </c>
      <c r="L10" s="948"/>
      <c r="M10" s="949"/>
      <c r="N10" s="947" t="s">
        <v>1719</v>
      </c>
      <c r="O10" s="948"/>
      <c r="P10" s="949"/>
      <c r="Q10" s="947" t="s">
        <v>1720</v>
      </c>
      <c r="R10" s="948"/>
      <c r="S10" s="949"/>
      <c r="T10" s="947" t="s">
        <v>1721</v>
      </c>
      <c r="U10" s="948"/>
      <c r="V10" s="949"/>
      <c r="W10" s="947" t="s">
        <v>1790</v>
      </c>
      <c r="X10" s="948"/>
      <c r="Y10" s="949"/>
      <c r="Z10" s="947" t="s">
        <v>1791</v>
      </c>
      <c r="AA10" s="948"/>
      <c r="AB10" s="949"/>
      <c r="AC10" s="947" t="s">
        <v>1723</v>
      </c>
      <c r="AD10" s="948"/>
      <c r="AE10" s="949"/>
      <c r="AF10" s="947" t="s">
        <v>1724</v>
      </c>
      <c r="AG10" s="948"/>
      <c r="AH10" s="949"/>
      <c r="AI10" s="947" t="s">
        <v>1792</v>
      </c>
      <c r="AJ10" s="948"/>
      <c r="AK10" s="949"/>
      <c r="AL10" s="947" t="s">
        <v>1793</v>
      </c>
      <c r="AM10" s="948"/>
      <c r="AN10" s="949"/>
      <c r="AO10" s="947" t="s">
        <v>1794</v>
      </c>
      <c r="AP10" s="948"/>
      <c r="AQ10" s="949"/>
      <c r="AR10" s="947" t="s">
        <v>1795</v>
      </c>
      <c r="AS10" s="948"/>
      <c r="AT10" s="949"/>
      <c r="AU10" s="947" t="s">
        <v>1806</v>
      </c>
      <c r="AV10" s="948"/>
      <c r="AW10" s="949"/>
    </row>
    <row r="11" spans="1:49" ht="15" thickBot="1" x14ac:dyDescent="0.35">
      <c r="A11" s="267"/>
      <c r="B11" s="236"/>
      <c r="C11" s="299" t="s">
        <v>565</v>
      </c>
      <c r="D11" s="466"/>
      <c r="E11" s="186" t="s">
        <v>305</v>
      </c>
      <c r="F11" s="187" t="s">
        <v>14</v>
      </c>
      <c r="G11" s="193" t="s">
        <v>15</v>
      </c>
      <c r="H11" s="186" t="s">
        <v>305</v>
      </c>
      <c r="I11" s="187" t="s">
        <v>14</v>
      </c>
      <c r="J11" s="193" t="s">
        <v>15</v>
      </c>
      <c r="K11" s="186" t="s">
        <v>305</v>
      </c>
      <c r="L11" s="187" t="s">
        <v>14</v>
      </c>
      <c r="M11" s="193" t="s">
        <v>15</v>
      </c>
      <c r="N11" s="186" t="s">
        <v>305</v>
      </c>
      <c r="O11" s="187" t="s">
        <v>14</v>
      </c>
      <c r="P11" s="193" t="s">
        <v>15</v>
      </c>
      <c r="Q11" s="186" t="s">
        <v>305</v>
      </c>
      <c r="R11" s="187" t="s">
        <v>14</v>
      </c>
      <c r="S11" s="193" t="s">
        <v>15</v>
      </c>
      <c r="T11" s="186" t="s">
        <v>305</v>
      </c>
      <c r="U11" s="187" t="s">
        <v>14</v>
      </c>
      <c r="V11" s="193" t="s">
        <v>15</v>
      </c>
      <c r="W11" s="186" t="s">
        <v>305</v>
      </c>
      <c r="X11" s="187" t="s">
        <v>14</v>
      </c>
      <c r="Y11" s="193" t="s">
        <v>15</v>
      </c>
      <c r="Z11" s="186" t="s">
        <v>305</v>
      </c>
      <c r="AA11" s="187" t="s">
        <v>14</v>
      </c>
      <c r="AB11" s="193" t="s">
        <v>15</v>
      </c>
      <c r="AC11" s="186" t="s">
        <v>305</v>
      </c>
      <c r="AD11" s="187" t="s">
        <v>14</v>
      </c>
      <c r="AE11" s="193" t="s">
        <v>15</v>
      </c>
      <c r="AF11" s="186" t="s">
        <v>305</v>
      </c>
      <c r="AG11" s="187" t="s">
        <v>14</v>
      </c>
      <c r="AH11" s="193" t="s">
        <v>15</v>
      </c>
      <c r="AI11" s="186" t="s">
        <v>305</v>
      </c>
      <c r="AJ11" s="187" t="s">
        <v>14</v>
      </c>
      <c r="AK11" s="193" t="s">
        <v>15</v>
      </c>
      <c r="AL11" s="186" t="s">
        <v>305</v>
      </c>
      <c r="AM11" s="187" t="s">
        <v>14</v>
      </c>
      <c r="AN11" s="193" t="s">
        <v>15</v>
      </c>
      <c r="AO11" s="186" t="s">
        <v>305</v>
      </c>
      <c r="AP11" s="187" t="s">
        <v>14</v>
      </c>
      <c r="AQ11" s="193" t="s">
        <v>15</v>
      </c>
      <c r="AR11" s="186" t="s">
        <v>305</v>
      </c>
      <c r="AS11" s="187" t="s">
        <v>14</v>
      </c>
      <c r="AT11" s="193" t="s">
        <v>15</v>
      </c>
      <c r="AU11" s="186" t="s">
        <v>305</v>
      </c>
      <c r="AV11" s="187" t="s">
        <v>14</v>
      </c>
      <c r="AW11" s="193" t="s">
        <v>15</v>
      </c>
    </row>
    <row r="12" spans="1:49" x14ac:dyDescent="0.3">
      <c r="A12" s="275" t="s">
        <v>18</v>
      </c>
      <c r="B12" s="276"/>
      <c r="C12" s="300"/>
      <c r="D12" s="467"/>
      <c r="E12" s="952" t="s">
        <v>1750</v>
      </c>
      <c r="F12" s="953"/>
      <c r="G12" s="954"/>
      <c r="H12" s="952" t="s">
        <v>1750</v>
      </c>
      <c r="I12" s="953"/>
      <c r="J12" s="954"/>
      <c r="K12" s="952" t="s">
        <v>1750</v>
      </c>
      <c r="L12" s="953"/>
      <c r="M12" s="954"/>
      <c r="N12" s="952" t="s">
        <v>1750</v>
      </c>
      <c r="O12" s="953"/>
      <c r="P12" s="954"/>
      <c r="Q12" s="952" t="s">
        <v>1750</v>
      </c>
      <c r="R12" s="953"/>
      <c r="S12" s="954"/>
      <c r="T12" s="952" t="s">
        <v>1750</v>
      </c>
      <c r="U12" s="953"/>
      <c r="V12" s="954"/>
      <c r="W12" s="952" t="s">
        <v>1750</v>
      </c>
      <c r="X12" s="953"/>
      <c r="Y12" s="954"/>
      <c r="Z12" s="952" t="s">
        <v>1750</v>
      </c>
      <c r="AA12" s="953"/>
      <c r="AB12" s="954"/>
      <c r="AC12" s="952" t="s">
        <v>1750</v>
      </c>
      <c r="AD12" s="953"/>
      <c r="AE12" s="954"/>
      <c r="AF12" s="952" t="s">
        <v>1750</v>
      </c>
      <c r="AG12" s="953"/>
      <c r="AH12" s="954"/>
      <c r="AI12" s="952" t="s">
        <v>1750</v>
      </c>
      <c r="AJ12" s="953"/>
      <c r="AK12" s="954"/>
      <c r="AL12" s="952" t="s">
        <v>1750</v>
      </c>
      <c r="AM12" s="953"/>
      <c r="AN12" s="954"/>
      <c r="AO12" s="952" t="s">
        <v>1750</v>
      </c>
      <c r="AP12" s="953"/>
      <c r="AQ12" s="954"/>
      <c r="AR12" s="952" t="s">
        <v>1750</v>
      </c>
      <c r="AS12" s="953"/>
      <c r="AT12" s="954"/>
      <c r="AU12" s="952" t="s">
        <v>1750</v>
      </c>
      <c r="AV12" s="953"/>
      <c r="AW12" s="954"/>
    </row>
    <row r="13" spans="1:49" x14ac:dyDescent="0.3">
      <c r="A13" s="234" t="s">
        <v>854</v>
      </c>
      <c r="B13" s="23"/>
      <c r="C13" s="301"/>
      <c r="D13" s="468"/>
      <c r="E13" s="939" t="s">
        <v>1749</v>
      </c>
      <c r="F13" s="940"/>
      <c r="G13" s="941"/>
      <c r="H13" s="939" t="s">
        <v>1749</v>
      </c>
      <c r="I13" s="940"/>
      <c r="J13" s="941"/>
      <c r="K13" s="939" t="s">
        <v>1749</v>
      </c>
      <c r="L13" s="940"/>
      <c r="M13" s="941"/>
      <c r="N13" s="939" t="s">
        <v>1749</v>
      </c>
      <c r="O13" s="940"/>
      <c r="P13" s="941"/>
      <c r="Q13" s="939" t="s">
        <v>1749</v>
      </c>
      <c r="R13" s="940"/>
      <c r="S13" s="941"/>
      <c r="T13" s="939" t="s">
        <v>1749</v>
      </c>
      <c r="U13" s="940"/>
      <c r="V13" s="941"/>
      <c r="W13" s="939" t="s">
        <v>1749</v>
      </c>
      <c r="X13" s="940"/>
      <c r="Y13" s="941"/>
      <c r="Z13" s="939" t="s">
        <v>1749</v>
      </c>
      <c r="AA13" s="940"/>
      <c r="AB13" s="941"/>
      <c r="AC13" s="939" t="s">
        <v>1749</v>
      </c>
      <c r="AD13" s="940"/>
      <c r="AE13" s="941"/>
      <c r="AF13" s="939" t="s">
        <v>1749</v>
      </c>
      <c r="AG13" s="940"/>
      <c r="AH13" s="941"/>
      <c r="AI13" s="939" t="s">
        <v>1749</v>
      </c>
      <c r="AJ13" s="940"/>
      <c r="AK13" s="941"/>
      <c r="AL13" s="939" t="s">
        <v>1749</v>
      </c>
      <c r="AM13" s="940"/>
      <c r="AN13" s="941"/>
      <c r="AO13" s="939" t="s">
        <v>1749</v>
      </c>
      <c r="AP13" s="940"/>
      <c r="AQ13" s="941"/>
      <c r="AR13" s="939" t="s">
        <v>1749</v>
      </c>
      <c r="AS13" s="940"/>
      <c r="AT13" s="941"/>
      <c r="AU13" s="939" t="s">
        <v>1749</v>
      </c>
      <c r="AV13" s="940"/>
      <c r="AW13" s="941"/>
    </row>
    <row r="14" spans="1:49" x14ac:dyDescent="0.3">
      <c r="A14" s="289" t="s">
        <v>20</v>
      </c>
      <c r="B14" s="290"/>
      <c r="C14" s="302"/>
      <c r="D14" s="469"/>
      <c r="E14" s="955" t="s">
        <v>362</v>
      </c>
      <c r="F14" s="956"/>
      <c r="G14" s="957"/>
      <c r="H14" s="955" t="s">
        <v>362</v>
      </c>
      <c r="I14" s="956"/>
      <c r="J14" s="957"/>
      <c r="K14" s="955" t="s">
        <v>362</v>
      </c>
      <c r="L14" s="956"/>
      <c r="M14" s="957"/>
      <c r="N14" s="955" t="s">
        <v>362</v>
      </c>
      <c r="O14" s="956"/>
      <c r="P14" s="957"/>
      <c r="Q14" s="955" t="s">
        <v>362</v>
      </c>
      <c r="R14" s="956"/>
      <c r="S14" s="957"/>
      <c r="T14" s="955" t="s">
        <v>362</v>
      </c>
      <c r="U14" s="956"/>
      <c r="V14" s="957"/>
      <c r="W14" s="955" t="s">
        <v>362</v>
      </c>
      <c r="X14" s="956"/>
      <c r="Y14" s="957"/>
      <c r="Z14" s="955" t="s">
        <v>362</v>
      </c>
      <c r="AA14" s="956"/>
      <c r="AB14" s="957"/>
      <c r="AC14" s="955" t="s">
        <v>362</v>
      </c>
      <c r="AD14" s="956"/>
      <c r="AE14" s="957"/>
      <c r="AF14" s="955" t="s">
        <v>362</v>
      </c>
      <c r="AG14" s="956"/>
      <c r="AH14" s="957"/>
      <c r="AI14" s="955" t="s">
        <v>362</v>
      </c>
      <c r="AJ14" s="956"/>
      <c r="AK14" s="957"/>
      <c r="AL14" s="955" t="s">
        <v>362</v>
      </c>
      <c r="AM14" s="956"/>
      <c r="AN14" s="957"/>
      <c r="AO14" s="955" t="s">
        <v>362</v>
      </c>
      <c r="AP14" s="956"/>
      <c r="AQ14" s="957"/>
      <c r="AR14" s="955" t="s">
        <v>362</v>
      </c>
      <c r="AS14" s="956"/>
      <c r="AT14" s="957"/>
      <c r="AU14" s="955" t="s">
        <v>362</v>
      </c>
      <c r="AV14" s="956"/>
      <c r="AW14" s="957"/>
    </row>
    <row r="15" spans="1:49" x14ac:dyDescent="0.3">
      <c r="A15" s="281" t="s">
        <v>853</v>
      </c>
      <c r="B15" s="274"/>
      <c r="C15" s="303"/>
      <c r="D15" s="296"/>
      <c r="E15" s="291"/>
      <c r="F15" s="277"/>
      <c r="G15" s="278"/>
      <c r="H15" s="291"/>
      <c r="I15" s="277"/>
      <c r="J15" s="278"/>
      <c r="K15" s="291"/>
      <c r="L15" s="277"/>
      <c r="M15" s="278"/>
      <c r="N15" s="291"/>
      <c r="O15" s="277"/>
      <c r="P15" s="278"/>
      <c r="Q15" s="291"/>
      <c r="R15" s="277"/>
      <c r="S15" s="278"/>
      <c r="T15" s="291"/>
      <c r="U15" s="277"/>
      <c r="V15" s="278"/>
      <c r="W15" s="291"/>
      <c r="X15" s="277"/>
      <c r="Y15" s="278"/>
      <c r="Z15" s="291"/>
      <c r="AA15" s="277"/>
      <c r="AB15" s="278"/>
      <c r="AC15" s="291"/>
      <c r="AD15" s="277"/>
      <c r="AE15" s="278"/>
      <c r="AF15" s="291"/>
      <c r="AG15" s="277"/>
      <c r="AH15" s="278"/>
      <c r="AI15" s="291"/>
      <c r="AJ15" s="277"/>
      <c r="AK15" s="278"/>
      <c r="AL15" s="291"/>
      <c r="AM15" s="277"/>
      <c r="AN15" s="278"/>
      <c r="AO15" s="291"/>
      <c r="AP15" s="277"/>
      <c r="AQ15" s="278"/>
      <c r="AR15" s="291"/>
      <c r="AS15" s="277"/>
      <c r="AT15" s="278"/>
      <c r="AU15" s="291"/>
      <c r="AV15" s="277"/>
      <c r="AW15" s="278"/>
    </row>
    <row r="16" spans="1:49" x14ac:dyDescent="0.3">
      <c r="B16" s="273" t="s">
        <v>856</v>
      </c>
      <c r="C16" s="304" t="s">
        <v>857</v>
      </c>
      <c r="D16" s="297"/>
      <c r="E16" s="936"/>
      <c r="F16" s="937"/>
      <c r="G16" s="938"/>
      <c r="H16" s="937"/>
      <c r="I16" s="937"/>
      <c r="J16" s="938"/>
      <c r="K16" s="605"/>
      <c r="L16" s="606"/>
      <c r="M16" s="607"/>
      <c r="N16" s="605"/>
      <c r="O16" s="606"/>
      <c r="P16" s="607"/>
      <c r="Q16" s="605"/>
      <c r="R16" s="606"/>
      <c r="S16" s="607"/>
      <c r="T16" s="605"/>
      <c r="U16" s="606"/>
      <c r="V16" s="607"/>
      <c r="W16" s="605"/>
      <c r="X16" s="606"/>
      <c r="Y16" s="607"/>
      <c r="Z16" s="605"/>
      <c r="AA16" s="606"/>
      <c r="AB16" s="607"/>
      <c r="AC16" s="605"/>
      <c r="AD16" s="606"/>
      <c r="AE16" s="607"/>
      <c r="AF16" s="605"/>
      <c r="AG16" s="606"/>
      <c r="AH16" s="607"/>
      <c r="AI16" s="605"/>
      <c r="AJ16" s="606"/>
      <c r="AK16" s="607"/>
      <c r="AL16" s="605"/>
      <c r="AM16" s="606"/>
      <c r="AN16" s="607"/>
      <c r="AO16" s="605"/>
      <c r="AP16" s="606"/>
      <c r="AQ16" s="607"/>
      <c r="AR16" s="605"/>
      <c r="AS16" s="606"/>
      <c r="AT16" s="607"/>
      <c r="AU16" s="605"/>
      <c r="AV16" s="606"/>
      <c r="AW16" s="607"/>
    </row>
    <row r="17" spans="2:49" x14ac:dyDescent="0.3">
      <c r="B17" s="23" t="s">
        <v>858</v>
      </c>
      <c r="C17" s="304">
        <v>1.5</v>
      </c>
      <c r="D17" s="297"/>
      <c r="E17" s="936"/>
      <c r="F17" s="937"/>
      <c r="G17" s="938"/>
      <c r="H17" s="937"/>
      <c r="I17" s="937"/>
      <c r="J17" s="938"/>
      <c r="K17" s="605"/>
      <c r="L17" s="606"/>
      <c r="M17" s="607"/>
      <c r="N17" s="605"/>
      <c r="O17" s="606"/>
      <c r="P17" s="607"/>
      <c r="Q17" s="605"/>
      <c r="R17" s="606"/>
      <c r="S17" s="607"/>
      <c r="T17" s="605"/>
      <c r="U17" s="606"/>
      <c r="V17" s="607"/>
      <c r="W17" s="605"/>
      <c r="X17" s="606"/>
      <c r="Y17" s="607"/>
      <c r="Z17" s="605"/>
      <c r="AA17" s="606"/>
      <c r="AB17" s="607"/>
      <c r="AC17" s="605"/>
      <c r="AD17" s="606"/>
      <c r="AE17" s="607"/>
      <c r="AF17" s="605"/>
      <c r="AG17" s="606"/>
      <c r="AH17" s="607"/>
      <c r="AI17" s="605"/>
      <c r="AJ17" s="606"/>
      <c r="AK17" s="607"/>
      <c r="AL17" s="605"/>
      <c r="AM17" s="606"/>
      <c r="AN17" s="607"/>
      <c r="AO17" s="605"/>
      <c r="AP17" s="606"/>
      <c r="AQ17" s="607"/>
      <c r="AR17" s="605"/>
      <c r="AS17" s="606"/>
      <c r="AT17" s="607"/>
      <c r="AU17" s="605"/>
      <c r="AV17" s="606"/>
      <c r="AW17" s="607"/>
    </row>
    <row r="18" spans="2:49" ht="27.6" x14ac:dyDescent="0.3">
      <c r="B18" s="23" t="s">
        <v>859</v>
      </c>
      <c r="C18" s="778" t="s">
        <v>1751</v>
      </c>
      <c r="D18" s="297" t="s">
        <v>1727</v>
      </c>
      <c r="E18" s="936"/>
      <c r="F18" s="937"/>
      <c r="G18" s="938"/>
      <c r="H18" s="937"/>
      <c r="I18" s="937"/>
      <c r="J18" s="938"/>
      <c r="K18" s="605"/>
      <c r="L18" s="606"/>
      <c r="M18" s="607"/>
      <c r="N18" s="605"/>
      <c r="O18" s="606"/>
      <c r="P18" s="607"/>
      <c r="Q18" s="605"/>
      <c r="R18" s="606"/>
      <c r="S18" s="607"/>
      <c r="T18" s="605"/>
      <c r="U18" s="606"/>
      <c r="V18" s="607"/>
      <c r="W18" s="605"/>
      <c r="X18" s="606"/>
      <c r="Y18" s="607"/>
      <c r="Z18" s="605"/>
      <c r="AA18" s="606"/>
      <c r="AB18" s="607"/>
      <c r="AC18" s="605"/>
      <c r="AD18" s="606"/>
      <c r="AE18" s="607"/>
      <c r="AF18" s="605"/>
      <c r="AG18" s="606"/>
      <c r="AH18" s="607"/>
      <c r="AI18" s="605"/>
      <c r="AJ18" s="606"/>
      <c r="AK18" s="607"/>
      <c r="AL18" s="605"/>
      <c r="AM18" s="606"/>
      <c r="AN18" s="607"/>
      <c r="AO18" s="605"/>
      <c r="AP18" s="606"/>
      <c r="AQ18" s="607"/>
      <c r="AR18" s="605"/>
      <c r="AS18" s="606"/>
      <c r="AT18" s="607"/>
      <c r="AU18" s="605"/>
      <c r="AV18" s="606"/>
      <c r="AW18" s="607"/>
    </row>
    <row r="19" spans="2:49" x14ac:dyDescent="0.3">
      <c r="B19" s="23" t="s">
        <v>875</v>
      </c>
      <c r="C19" s="304">
        <v>0</v>
      </c>
      <c r="D19" s="297"/>
      <c r="E19" s="936"/>
      <c r="F19" s="937"/>
      <c r="G19" s="938"/>
      <c r="H19" s="937"/>
      <c r="I19" s="937"/>
      <c r="J19" s="938"/>
      <c r="K19" s="605"/>
      <c r="L19" s="606"/>
      <c r="M19" s="607"/>
      <c r="N19" s="605"/>
      <c r="O19" s="606"/>
      <c r="P19" s="607"/>
      <c r="Q19" s="605"/>
      <c r="R19" s="606"/>
      <c r="S19" s="607"/>
      <c r="T19" s="605"/>
      <c r="U19" s="606"/>
      <c r="V19" s="607"/>
      <c r="W19" s="605"/>
      <c r="X19" s="606"/>
      <c r="Y19" s="607"/>
      <c r="Z19" s="605"/>
      <c r="AA19" s="606"/>
      <c r="AB19" s="607"/>
      <c r="AC19" s="605"/>
      <c r="AD19" s="606"/>
      <c r="AE19" s="607"/>
      <c r="AF19" s="605"/>
      <c r="AG19" s="606"/>
      <c r="AH19" s="607"/>
      <c r="AI19" s="605"/>
      <c r="AJ19" s="606"/>
      <c r="AK19" s="607"/>
      <c r="AL19" s="605"/>
      <c r="AM19" s="606"/>
      <c r="AN19" s="607"/>
      <c r="AO19" s="605"/>
      <c r="AP19" s="606"/>
      <c r="AQ19" s="607"/>
      <c r="AR19" s="605"/>
      <c r="AS19" s="606"/>
      <c r="AT19" s="607"/>
      <c r="AU19" s="605"/>
      <c r="AV19" s="606"/>
      <c r="AW19" s="607"/>
    </row>
    <row r="20" spans="2:49" ht="55.2" x14ac:dyDescent="0.3">
      <c r="B20" s="23" t="s">
        <v>863</v>
      </c>
      <c r="C20" s="304" t="s">
        <v>873</v>
      </c>
      <c r="D20" s="297"/>
      <c r="E20" s="958"/>
      <c r="F20" s="937"/>
      <c r="G20" s="938"/>
      <c r="H20" s="959"/>
      <c r="I20" s="937"/>
      <c r="J20" s="938"/>
      <c r="K20" s="605"/>
      <c r="L20" s="606"/>
      <c r="M20" s="607"/>
      <c r="N20" s="605"/>
      <c r="O20" s="606"/>
      <c r="P20" s="607"/>
      <c r="Q20" s="605"/>
      <c r="R20" s="606"/>
      <c r="S20" s="607"/>
      <c r="T20" s="605"/>
      <c r="U20" s="606"/>
      <c r="V20" s="607"/>
      <c r="W20" s="605"/>
      <c r="X20" s="606"/>
      <c r="Y20" s="607"/>
      <c r="Z20" s="605"/>
      <c r="AA20" s="606"/>
      <c r="AB20" s="607"/>
      <c r="AC20" s="605"/>
      <c r="AD20" s="606"/>
      <c r="AE20" s="607"/>
      <c r="AF20" s="605"/>
      <c r="AG20" s="606"/>
      <c r="AH20" s="607"/>
      <c r="AI20" s="605"/>
      <c r="AJ20" s="606"/>
      <c r="AK20" s="607"/>
      <c r="AL20" s="605"/>
      <c r="AM20" s="606"/>
      <c r="AN20" s="607"/>
      <c r="AO20" s="605"/>
      <c r="AP20" s="606"/>
      <c r="AQ20" s="607"/>
      <c r="AR20" s="605"/>
      <c r="AS20" s="606"/>
      <c r="AT20" s="607"/>
      <c r="AU20" s="605"/>
      <c r="AV20" s="606"/>
      <c r="AW20" s="607"/>
    </row>
    <row r="21" spans="2:49" x14ac:dyDescent="0.3">
      <c r="B21" s="23" t="s">
        <v>865</v>
      </c>
      <c r="C21" s="304">
        <v>10</v>
      </c>
      <c r="D21" s="297"/>
      <c r="E21" s="936"/>
      <c r="F21" s="937"/>
      <c r="G21" s="938"/>
      <c r="H21" s="937"/>
      <c r="I21" s="937"/>
      <c r="J21" s="938"/>
      <c r="K21" s="605"/>
      <c r="L21" s="606"/>
      <c r="M21" s="607"/>
      <c r="N21" s="605"/>
      <c r="O21" s="606"/>
      <c r="P21" s="607"/>
      <c r="Q21" s="605"/>
      <c r="R21" s="606"/>
      <c r="S21" s="607"/>
      <c r="T21" s="605"/>
      <c r="U21" s="606"/>
      <c r="V21" s="607"/>
      <c r="W21" s="605"/>
      <c r="X21" s="606"/>
      <c r="Y21" s="607"/>
      <c r="Z21" s="605"/>
      <c r="AA21" s="606"/>
      <c r="AB21" s="607"/>
      <c r="AC21" s="605"/>
      <c r="AD21" s="606"/>
      <c r="AE21" s="607"/>
      <c r="AF21" s="605"/>
      <c r="AG21" s="606"/>
      <c r="AH21" s="607"/>
      <c r="AI21" s="605"/>
      <c r="AJ21" s="606"/>
      <c r="AK21" s="607"/>
      <c r="AL21" s="605"/>
      <c r="AM21" s="606"/>
      <c r="AN21" s="607"/>
      <c r="AO21" s="605"/>
      <c r="AP21" s="606"/>
      <c r="AQ21" s="607"/>
      <c r="AR21" s="605"/>
      <c r="AS21" s="606"/>
      <c r="AT21" s="607"/>
      <c r="AU21" s="605"/>
      <c r="AV21" s="606"/>
      <c r="AW21" s="607"/>
    </row>
    <row r="22" spans="2:49" x14ac:dyDescent="0.3">
      <c r="B22" s="189" t="s">
        <v>866</v>
      </c>
      <c r="C22" s="304">
        <v>10</v>
      </c>
      <c r="D22" s="297"/>
      <c r="E22" s="936"/>
      <c r="F22" s="937"/>
      <c r="G22" s="938"/>
      <c r="H22" s="937"/>
      <c r="I22" s="937"/>
      <c r="J22" s="938"/>
      <c r="K22" s="605"/>
      <c r="L22" s="606"/>
      <c r="M22" s="607"/>
      <c r="N22" s="605"/>
      <c r="O22" s="606"/>
      <c r="P22" s="607"/>
      <c r="Q22" s="605"/>
      <c r="R22" s="606"/>
      <c r="S22" s="607"/>
      <c r="T22" s="605"/>
      <c r="U22" s="606"/>
      <c r="V22" s="607"/>
      <c r="W22" s="605"/>
      <c r="X22" s="606"/>
      <c r="Y22" s="607"/>
      <c r="Z22" s="605"/>
      <c r="AA22" s="606"/>
      <c r="AB22" s="607"/>
      <c r="AC22" s="605"/>
      <c r="AD22" s="606"/>
      <c r="AE22" s="607"/>
      <c r="AF22" s="605"/>
      <c r="AG22" s="606"/>
      <c r="AH22" s="607"/>
      <c r="AI22" s="605"/>
      <c r="AJ22" s="606"/>
      <c r="AK22" s="607"/>
      <c r="AL22" s="605"/>
      <c r="AM22" s="606"/>
      <c r="AN22" s="607"/>
      <c r="AO22" s="605"/>
      <c r="AP22" s="606"/>
      <c r="AQ22" s="607"/>
      <c r="AR22" s="605"/>
      <c r="AS22" s="606"/>
      <c r="AT22" s="607"/>
      <c r="AU22" s="605"/>
      <c r="AV22" s="606"/>
      <c r="AW22" s="607"/>
    </row>
    <row r="23" spans="2:49" x14ac:dyDescent="0.3">
      <c r="B23" s="189" t="s">
        <v>867</v>
      </c>
      <c r="C23" s="304" t="s">
        <v>874</v>
      </c>
      <c r="D23" s="297"/>
      <c r="E23" s="936"/>
      <c r="F23" s="937"/>
      <c r="G23" s="938"/>
      <c r="H23" s="937"/>
      <c r="I23" s="937"/>
      <c r="J23" s="938"/>
      <c r="K23" s="605"/>
      <c r="L23" s="606"/>
      <c r="M23" s="607"/>
      <c r="N23" s="605"/>
      <c r="O23" s="606"/>
      <c r="P23" s="607"/>
      <c r="Q23" s="605"/>
      <c r="R23" s="606"/>
      <c r="S23" s="607"/>
      <c r="T23" s="605"/>
      <c r="U23" s="606"/>
      <c r="V23" s="607"/>
      <c r="W23" s="605"/>
      <c r="X23" s="606"/>
      <c r="Y23" s="607"/>
      <c r="Z23" s="605"/>
      <c r="AA23" s="606"/>
      <c r="AB23" s="607"/>
      <c r="AC23" s="605"/>
      <c r="AD23" s="606"/>
      <c r="AE23" s="607"/>
      <c r="AF23" s="605"/>
      <c r="AG23" s="606"/>
      <c r="AH23" s="607"/>
      <c r="AI23" s="605"/>
      <c r="AJ23" s="606"/>
      <c r="AK23" s="607"/>
      <c r="AL23" s="605"/>
      <c r="AM23" s="606"/>
      <c r="AN23" s="607"/>
      <c r="AO23" s="605"/>
      <c r="AP23" s="606"/>
      <c r="AQ23" s="607"/>
      <c r="AR23" s="605"/>
      <c r="AS23" s="606"/>
      <c r="AT23" s="607"/>
      <c r="AU23" s="605"/>
      <c r="AV23" s="606"/>
      <c r="AW23" s="607"/>
    </row>
    <row r="24" spans="2:49" x14ac:dyDescent="0.3">
      <c r="B24" s="189" t="s">
        <v>868</v>
      </c>
      <c r="C24" s="304" t="s">
        <v>979</v>
      </c>
      <c r="D24" s="297"/>
      <c r="E24" s="936"/>
      <c r="F24" s="937"/>
      <c r="G24" s="938"/>
      <c r="H24" s="937"/>
      <c r="I24" s="937"/>
      <c r="J24" s="938"/>
      <c r="K24" s="605"/>
      <c r="L24" s="606"/>
      <c r="M24" s="607"/>
      <c r="N24" s="605"/>
      <c r="O24" s="606"/>
      <c r="P24" s="607"/>
      <c r="Q24" s="605"/>
      <c r="R24" s="606"/>
      <c r="S24" s="607"/>
      <c r="T24" s="605"/>
      <c r="U24" s="606"/>
      <c r="V24" s="607"/>
      <c r="W24" s="605"/>
      <c r="X24" s="606"/>
      <c r="Y24" s="607"/>
      <c r="Z24" s="605"/>
      <c r="AA24" s="606"/>
      <c r="AB24" s="607"/>
      <c r="AC24" s="605"/>
      <c r="AD24" s="606"/>
      <c r="AE24" s="607"/>
      <c r="AF24" s="605"/>
      <c r="AG24" s="606"/>
      <c r="AH24" s="607"/>
      <c r="AI24" s="605"/>
      <c r="AJ24" s="606"/>
      <c r="AK24" s="607"/>
      <c r="AL24" s="605"/>
      <c r="AM24" s="606"/>
      <c r="AN24" s="607"/>
      <c r="AO24" s="605"/>
      <c r="AP24" s="606"/>
      <c r="AQ24" s="607"/>
      <c r="AR24" s="605"/>
      <c r="AS24" s="606"/>
      <c r="AT24" s="607"/>
      <c r="AU24" s="605"/>
      <c r="AV24" s="606"/>
      <c r="AW24" s="607"/>
    </row>
    <row r="25" spans="2:49" x14ac:dyDescent="0.3">
      <c r="B25" s="189" t="s">
        <v>871</v>
      </c>
      <c r="C25" s="304" t="s">
        <v>874</v>
      </c>
      <c r="D25" s="297"/>
      <c r="E25" s="936"/>
      <c r="F25" s="937"/>
      <c r="G25" s="938"/>
      <c r="H25" s="937"/>
      <c r="I25" s="937"/>
      <c r="J25" s="938"/>
      <c r="K25" s="605"/>
      <c r="L25" s="606"/>
      <c r="M25" s="607"/>
      <c r="N25" s="605"/>
      <c r="O25" s="606"/>
      <c r="P25" s="607"/>
      <c r="Q25" s="605"/>
      <c r="R25" s="606"/>
      <c r="S25" s="607"/>
      <c r="T25" s="605"/>
      <c r="U25" s="606"/>
      <c r="V25" s="607"/>
      <c r="W25" s="605"/>
      <c r="X25" s="606"/>
      <c r="Y25" s="607"/>
      <c r="Z25" s="605"/>
      <c r="AA25" s="606"/>
      <c r="AB25" s="607"/>
      <c r="AC25" s="605"/>
      <c r="AD25" s="606"/>
      <c r="AE25" s="607"/>
      <c r="AF25" s="605"/>
      <c r="AG25" s="606"/>
      <c r="AH25" s="607"/>
      <c r="AI25" s="605"/>
      <c r="AJ25" s="606"/>
      <c r="AK25" s="607"/>
      <c r="AL25" s="605"/>
      <c r="AM25" s="606"/>
      <c r="AN25" s="607"/>
      <c r="AO25" s="605"/>
      <c r="AP25" s="606"/>
      <c r="AQ25" s="607"/>
      <c r="AR25" s="605"/>
      <c r="AS25" s="606"/>
      <c r="AT25" s="607"/>
      <c r="AU25" s="605"/>
      <c r="AV25" s="606"/>
      <c r="AW25" s="607"/>
    </row>
    <row r="26" spans="2:49" ht="27.6" x14ac:dyDescent="0.3">
      <c r="B26" s="189" t="s">
        <v>860</v>
      </c>
      <c r="C26" s="304" t="s">
        <v>582</v>
      </c>
      <c r="D26" s="297"/>
      <c r="E26" s="936"/>
      <c r="F26" s="937"/>
      <c r="G26" s="938"/>
      <c r="H26" s="937"/>
      <c r="I26" s="937"/>
      <c r="J26" s="938"/>
      <c r="K26" s="605"/>
      <c r="L26" s="606"/>
      <c r="M26" s="607"/>
      <c r="N26" s="605"/>
      <c r="O26" s="606"/>
      <c r="P26" s="607"/>
      <c r="Q26" s="605"/>
      <c r="R26" s="606"/>
      <c r="S26" s="607"/>
      <c r="T26" s="605"/>
      <c r="U26" s="606"/>
      <c r="V26" s="607"/>
      <c r="W26" s="605"/>
      <c r="X26" s="606"/>
      <c r="Y26" s="607"/>
      <c r="Z26" s="605"/>
      <c r="AA26" s="606"/>
      <c r="AB26" s="607"/>
      <c r="AC26" s="605"/>
      <c r="AD26" s="606"/>
      <c r="AE26" s="607"/>
      <c r="AF26" s="605"/>
      <c r="AG26" s="606"/>
      <c r="AH26" s="607"/>
      <c r="AI26" s="605"/>
      <c r="AJ26" s="606"/>
      <c r="AK26" s="607"/>
      <c r="AL26" s="605"/>
      <c r="AM26" s="606"/>
      <c r="AN26" s="607"/>
      <c r="AO26" s="605"/>
      <c r="AP26" s="606"/>
      <c r="AQ26" s="607"/>
      <c r="AR26" s="605"/>
      <c r="AS26" s="606"/>
      <c r="AT26" s="607"/>
      <c r="AU26" s="605"/>
      <c r="AV26" s="606"/>
      <c r="AW26" s="607"/>
    </row>
    <row r="27" spans="2:49" ht="27.6" x14ac:dyDescent="0.3">
      <c r="B27" s="23" t="s">
        <v>869</v>
      </c>
      <c r="C27" s="304" t="s">
        <v>877</v>
      </c>
      <c r="D27" s="297"/>
      <c r="E27" s="936"/>
      <c r="F27" s="937"/>
      <c r="G27" s="938"/>
      <c r="H27" s="937"/>
      <c r="I27" s="937"/>
      <c r="J27" s="938"/>
      <c r="K27" s="605"/>
      <c r="L27" s="606"/>
      <c r="M27" s="607"/>
      <c r="N27" s="605"/>
      <c r="O27" s="606"/>
      <c r="P27" s="607"/>
      <c r="Q27" s="605"/>
      <c r="R27" s="606"/>
      <c r="S27" s="607"/>
      <c r="T27" s="605"/>
      <c r="U27" s="606"/>
      <c r="V27" s="607"/>
      <c r="W27" s="605"/>
      <c r="X27" s="606"/>
      <c r="Y27" s="607"/>
      <c r="Z27" s="605"/>
      <c r="AA27" s="606"/>
      <c r="AB27" s="607"/>
      <c r="AC27" s="605"/>
      <c r="AD27" s="606"/>
      <c r="AE27" s="607"/>
      <c r="AF27" s="605"/>
      <c r="AG27" s="606"/>
      <c r="AH27" s="607"/>
      <c r="AI27" s="605"/>
      <c r="AJ27" s="606"/>
      <c r="AK27" s="607"/>
      <c r="AL27" s="605"/>
      <c r="AM27" s="606"/>
      <c r="AN27" s="607"/>
      <c r="AO27" s="605"/>
      <c r="AP27" s="606"/>
      <c r="AQ27" s="607"/>
      <c r="AR27" s="605"/>
      <c r="AS27" s="606"/>
      <c r="AT27" s="607"/>
      <c r="AU27" s="605"/>
      <c r="AV27" s="606"/>
      <c r="AW27" s="607"/>
    </row>
    <row r="28" spans="2:49" ht="27.6" x14ac:dyDescent="0.3">
      <c r="B28" s="23" t="s">
        <v>864</v>
      </c>
      <c r="C28" s="304" t="s">
        <v>879</v>
      </c>
      <c r="D28" s="297"/>
      <c r="E28" s="936"/>
      <c r="F28" s="937"/>
      <c r="G28" s="938"/>
      <c r="H28" s="937"/>
      <c r="I28" s="937"/>
      <c r="J28" s="938"/>
      <c r="K28" s="605"/>
      <c r="L28" s="606"/>
      <c r="M28" s="607"/>
      <c r="N28" s="605"/>
      <c r="O28" s="606"/>
      <c r="P28" s="607"/>
      <c r="Q28" s="605"/>
      <c r="R28" s="606"/>
      <c r="S28" s="607"/>
      <c r="T28" s="605"/>
      <c r="U28" s="606"/>
      <c r="V28" s="607"/>
      <c r="W28" s="605"/>
      <c r="X28" s="606"/>
      <c r="Y28" s="607"/>
      <c r="Z28" s="605"/>
      <c r="AA28" s="606"/>
      <c r="AB28" s="607"/>
      <c r="AC28" s="605"/>
      <c r="AD28" s="606"/>
      <c r="AE28" s="607"/>
      <c r="AF28" s="605"/>
      <c r="AG28" s="606"/>
      <c r="AH28" s="607"/>
      <c r="AI28" s="605"/>
      <c r="AJ28" s="606"/>
      <c r="AK28" s="607"/>
      <c r="AL28" s="605"/>
      <c r="AM28" s="606"/>
      <c r="AN28" s="607"/>
      <c r="AO28" s="605"/>
      <c r="AP28" s="606"/>
      <c r="AQ28" s="607"/>
      <c r="AR28" s="605"/>
      <c r="AS28" s="606"/>
      <c r="AT28" s="607"/>
      <c r="AU28" s="605"/>
      <c r="AV28" s="606"/>
      <c r="AW28" s="607"/>
    </row>
    <row r="29" spans="2:49" x14ac:dyDescent="0.3">
      <c r="B29" s="23" t="s">
        <v>861</v>
      </c>
      <c r="C29" s="304" t="s">
        <v>878</v>
      </c>
      <c r="D29" s="297"/>
      <c r="E29" s="936"/>
      <c r="F29" s="937"/>
      <c r="G29" s="938"/>
      <c r="H29" s="937"/>
      <c r="I29" s="937"/>
      <c r="J29" s="938"/>
      <c r="K29" s="605"/>
      <c r="L29" s="606"/>
      <c r="M29" s="607"/>
      <c r="N29" s="605"/>
      <c r="O29" s="606"/>
      <c r="P29" s="607"/>
      <c r="Q29" s="605"/>
      <c r="R29" s="606"/>
      <c r="S29" s="607"/>
      <c r="T29" s="605"/>
      <c r="U29" s="606"/>
      <c r="V29" s="607"/>
      <c r="W29" s="605"/>
      <c r="X29" s="606"/>
      <c r="Y29" s="607"/>
      <c r="Z29" s="605"/>
      <c r="AA29" s="606"/>
      <c r="AB29" s="607"/>
      <c r="AC29" s="605"/>
      <c r="AD29" s="606"/>
      <c r="AE29" s="607"/>
      <c r="AF29" s="605"/>
      <c r="AG29" s="606"/>
      <c r="AH29" s="607"/>
      <c r="AI29" s="605"/>
      <c r="AJ29" s="606"/>
      <c r="AK29" s="607"/>
      <c r="AL29" s="605"/>
      <c r="AM29" s="606"/>
      <c r="AN29" s="607"/>
      <c r="AO29" s="605"/>
      <c r="AP29" s="606"/>
      <c r="AQ29" s="607"/>
      <c r="AR29" s="605"/>
      <c r="AS29" s="606"/>
      <c r="AT29" s="607"/>
      <c r="AU29" s="605"/>
      <c r="AV29" s="606"/>
      <c r="AW29" s="607"/>
    </row>
    <row r="30" spans="2:49" x14ac:dyDescent="0.3">
      <c r="B30" s="23" t="s">
        <v>884</v>
      </c>
      <c r="C30" s="304" t="s">
        <v>45</v>
      </c>
      <c r="D30" s="297"/>
      <c r="E30" s="936"/>
      <c r="F30" s="937"/>
      <c r="G30" s="938"/>
      <c r="H30" s="937"/>
      <c r="I30" s="937"/>
      <c r="J30" s="938"/>
      <c r="K30" s="605"/>
      <c r="L30" s="606"/>
      <c r="M30" s="607"/>
      <c r="N30" s="605"/>
      <c r="O30" s="606"/>
      <c r="P30" s="607"/>
      <c r="Q30" s="605"/>
      <c r="R30" s="606"/>
      <c r="S30" s="607"/>
      <c r="T30" s="605"/>
      <c r="U30" s="606"/>
      <c r="V30" s="607"/>
      <c r="W30" s="605"/>
      <c r="X30" s="606"/>
      <c r="Y30" s="607"/>
      <c r="Z30" s="605"/>
      <c r="AA30" s="606"/>
      <c r="AB30" s="607"/>
      <c r="AC30" s="605"/>
      <c r="AD30" s="606"/>
      <c r="AE30" s="607"/>
      <c r="AF30" s="605"/>
      <c r="AG30" s="606"/>
      <c r="AH30" s="607"/>
      <c r="AI30" s="605"/>
      <c r="AJ30" s="606"/>
      <c r="AK30" s="607"/>
      <c r="AL30" s="605"/>
      <c r="AM30" s="606"/>
      <c r="AN30" s="607"/>
      <c r="AO30" s="605"/>
      <c r="AP30" s="606"/>
      <c r="AQ30" s="607"/>
      <c r="AR30" s="605"/>
      <c r="AS30" s="606"/>
      <c r="AT30" s="607"/>
      <c r="AU30" s="605"/>
      <c r="AV30" s="606"/>
      <c r="AW30" s="607"/>
    </row>
    <row r="31" spans="2:49" x14ac:dyDescent="0.3">
      <c r="B31" s="23" t="s">
        <v>870</v>
      </c>
      <c r="C31" s="304" t="s">
        <v>45</v>
      </c>
      <c r="D31" s="297"/>
      <c r="E31" s="936"/>
      <c r="F31" s="937"/>
      <c r="G31" s="938"/>
      <c r="H31" s="937"/>
      <c r="I31" s="937"/>
      <c r="J31" s="938"/>
      <c r="K31" s="605"/>
      <c r="L31" s="606"/>
      <c r="M31" s="607"/>
      <c r="N31" s="605"/>
      <c r="O31" s="606"/>
      <c r="P31" s="607"/>
      <c r="Q31" s="605"/>
      <c r="R31" s="606"/>
      <c r="S31" s="607"/>
      <c r="T31" s="605"/>
      <c r="U31" s="606"/>
      <c r="V31" s="607"/>
      <c r="W31" s="605"/>
      <c r="X31" s="606"/>
      <c r="Y31" s="607"/>
      <c r="Z31" s="605"/>
      <c r="AA31" s="606"/>
      <c r="AB31" s="607"/>
      <c r="AC31" s="605"/>
      <c r="AD31" s="606"/>
      <c r="AE31" s="607"/>
      <c r="AF31" s="605"/>
      <c r="AG31" s="606"/>
      <c r="AH31" s="607"/>
      <c r="AI31" s="605"/>
      <c r="AJ31" s="606"/>
      <c r="AK31" s="607"/>
      <c r="AL31" s="605"/>
      <c r="AM31" s="606"/>
      <c r="AN31" s="607"/>
      <c r="AO31" s="605"/>
      <c r="AP31" s="606"/>
      <c r="AQ31" s="607"/>
      <c r="AR31" s="605"/>
      <c r="AS31" s="606"/>
      <c r="AT31" s="607"/>
      <c r="AU31" s="605"/>
      <c r="AV31" s="606"/>
      <c r="AW31" s="607"/>
    </row>
    <row r="32" spans="2:49" x14ac:dyDescent="0.3">
      <c r="B32" s="23" t="s">
        <v>862</v>
      </c>
      <c r="C32" s="304" t="s">
        <v>45</v>
      </c>
      <c r="D32" s="297"/>
      <c r="E32" s="936"/>
      <c r="F32" s="937"/>
      <c r="G32" s="938"/>
      <c r="H32" s="937"/>
      <c r="I32" s="937"/>
      <c r="J32" s="938"/>
      <c r="K32" s="605"/>
      <c r="L32" s="606"/>
      <c r="M32" s="607"/>
      <c r="N32" s="605"/>
      <c r="O32" s="606"/>
      <c r="P32" s="607"/>
      <c r="Q32" s="605"/>
      <c r="R32" s="606"/>
      <c r="S32" s="607"/>
      <c r="T32" s="605"/>
      <c r="U32" s="606"/>
      <c r="V32" s="607"/>
      <c r="W32" s="605"/>
      <c r="X32" s="606"/>
      <c r="Y32" s="607"/>
      <c r="Z32" s="605"/>
      <c r="AA32" s="606"/>
      <c r="AB32" s="607"/>
      <c r="AC32" s="605"/>
      <c r="AD32" s="606"/>
      <c r="AE32" s="607"/>
      <c r="AF32" s="605"/>
      <c r="AG32" s="606"/>
      <c r="AH32" s="607"/>
      <c r="AI32" s="605"/>
      <c r="AJ32" s="606"/>
      <c r="AK32" s="607"/>
      <c r="AL32" s="605"/>
      <c r="AM32" s="606"/>
      <c r="AN32" s="607"/>
      <c r="AO32" s="605"/>
      <c r="AP32" s="606"/>
      <c r="AQ32" s="607"/>
      <c r="AR32" s="605"/>
      <c r="AS32" s="606"/>
      <c r="AT32" s="607"/>
      <c r="AU32" s="605"/>
      <c r="AV32" s="606"/>
      <c r="AW32" s="607"/>
    </row>
    <row r="33" spans="1:49" ht="28.8" x14ac:dyDescent="0.3">
      <c r="B33" s="144" t="s">
        <v>1755</v>
      </c>
      <c r="C33" s="794" t="s">
        <v>1756</v>
      </c>
      <c r="D33" s="297" t="s">
        <v>1768</v>
      </c>
      <c r="E33" s="763"/>
      <c r="F33" s="761"/>
      <c r="G33" s="762"/>
      <c r="H33" s="761"/>
      <c r="I33" s="761"/>
      <c r="J33" s="762"/>
      <c r="K33" s="605"/>
      <c r="L33" s="606"/>
      <c r="M33" s="607"/>
      <c r="N33" s="605"/>
      <c r="O33" s="606"/>
      <c r="P33" s="607"/>
      <c r="Q33" s="605"/>
      <c r="R33" s="606"/>
      <c r="S33" s="607"/>
      <c r="T33" s="605"/>
      <c r="U33" s="606"/>
      <c r="V33" s="607"/>
      <c r="W33" s="605"/>
      <c r="X33" s="606"/>
      <c r="Y33" s="607"/>
      <c r="Z33" s="605"/>
      <c r="AA33" s="606"/>
      <c r="AB33" s="607"/>
      <c r="AC33" s="605"/>
      <c r="AD33" s="606"/>
      <c r="AE33" s="607"/>
      <c r="AF33" s="605"/>
      <c r="AG33" s="606"/>
      <c r="AH33" s="607"/>
      <c r="AI33" s="605"/>
      <c r="AJ33" s="606"/>
      <c r="AK33" s="607"/>
      <c r="AL33" s="605"/>
      <c r="AM33" s="606"/>
      <c r="AN33" s="607"/>
      <c r="AO33" s="605"/>
      <c r="AP33" s="606"/>
      <c r="AQ33" s="607"/>
      <c r="AR33" s="605"/>
      <c r="AS33" s="606"/>
      <c r="AT33" s="607"/>
      <c r="AU33" s="605"/>
      <c r="AV33" s="606"/>
      <c r="AW33" s="607"/>
    </row>
    <row r="34" spans="1:49" x14ac:dyDescent="0.3">
      <c r="B34" s="23" t="s">
        <v>1769</v>
      </c>
      <c r="C34" s="795" t="s">
        <v>1770</v>
      </c>
      <c r="D34" s="461"/>
      <c r="E34" s="763"/>
      <c r="F34" s="761"/>
      <c r="G34" s="762"/>
      <c r="H34" s="761"/>
      <c r="I34" s="761"/>
      <c r="J34" s="762"/>
      <c r="K34" s="605"/>
      <c r="L34" s="606"/>
      <c r="M34" s="607"/>
      <c r="N34" s="605"/>
      <c r="O34" s="606"/>
      <c r="P34" s="607"/>
      <c r="Q34" s="605"/>
      <c r="R34" s="606"/>
      <c r="S34" s="607"/>
      <c r="T34" s="605"/>
      <c r="U34" s="606"/>
      <c r="V34" s="607"/>
      <c r="W34" s="605"/>
      <c r="X34" s="606"/>
      <c r="Y34" s="607"/>
      <c r="Z34" s="605"/>
      <c r="AA34" s="606"/>
      <c r="AB34" s="607"/>
      <c r="AC34" s="605"/>
      <c r="AD34" s="606"/>
      <c r="AE34" s="607"/>
      <c r="AF34" s="605"/>
      <c r="AG34" s="606"/>
      <c r="AH34" s="607"/>
      <c r="AI34" s="605"/>
      <c r="AJ34" s="606"/>
      <c r="AK34" s="607"/>
      <c r="AL34" s="605"/>
      <c r="AM34" s="606"/>
      <c r="AN34" s="607"/>
      <c r="AO34" s="605"/>
      <c r="AP34" s="606"/>
      <c r="AQ34" s="607"/>
      <c r="AR34" s="605"/>
      <c r="AS34" s="606"/>
      <c r="AT34" s="607"/>
      <c r="AU34" s="942" t="s">
        <v>1807</v>
      </c>
      <c r="AV34" s="943"/>
      <c r="AW34" s="944"/>
    </row>
    <row r="35" spans="1:49" ht="15" thickBot="1" x14ac:dyDescent="0.35">
      <c r="A35" s="945" t="s">
        <v>1762</v>
      </c>
      <c r="B35" s="946"/>
      <c r="C35" s="305"/>
      <c r="D35" s="470"/>
      <c r="E35" s="942"/>
      <c r="F35" s="943"/>
      <c r="G35" s="944"/>
      <c r="H35" s="943"/>
      <c r="I35" s="943"/>
      <c r="J35" s="944"/>
      <c r="K35" s="453"/>
      <c r="L35" s="241"/>
      <c r="M35" s="243"/>
      <c r="N35" s="453"/>
      <c r="O35" s="241"/>
      <c r="P35" s="243"/>
      <c r="Q35" s="453"/>
      <c r="R35" s="241"/>
      <c r="S35" s="243"/>
      <c r="T35" s="453"/>
      <c r="U35" s="241"/>
      <c r="V35" s="243"/>
      <c r="W35" s="453"/>
      <c r="X35" s="241"/>
      <c r="Y35" s="243"/>
      <c r="Z35" s="453"/>
      <c r="AA35" s="241"/>
      <c r="AB35" s="243"/>
      <c r="AC35" s="453"/>
      <c r="AD35" s="241"/>
      <c r="AE35" s="243"/>
      <c r="AF35" s="453"/>
      <c r="AG35" s="241"/>
      <c r="AH35" s="243"/>
      <c r="AI35" s="453"/>
      <c r="AJ35" s="241"/>
      <c r="AK35" s="243"/>
      <c r="AL35" s="453"/>
      <c r="AM35" s="241"/>
      <c r="AN35" s="243"/>
      <c r="AO35" s="453"/>
      <c r="AP35" s="241"/>
      <c r="AQ35" s="243"/>
      <c r="AR35" s="453"/>
      <c r="AS35" s="241"/>
      <c r="AT35" s="243"/>
      <c r="AU35" s="453"/>
      <c r="AV35" s="241"/>
      <c r="AW35" s="243"/>
    </row>
    <row r="36" spans="1:49" ht="28.2" thickBot="1" x14ac:dyDescent="0.35">
      <c r="A36" s="3"/>
      <c r="B36" s="157" t="s">
        <v>797</v>
      </c>
      <c r="C36" s="779" t="s">
        <v>796</v>
      </c>
      <c r="D36" s="780" t="s">
        <v>813</v>
      </c>
      <c r="E36" s="936"/>
      <c r="F36" s="937"/>
      <c r="G36" s="938"/>
      <c r="H36" s="605"/>
      <c r="I36" s="606"/>
      <c r="J36" s="607"/>
      <c r="K36" s="605"/>
      <c r="L36" s="606"/>
      <c r="M36" s="607"/>
      <c r="N36" s="605"/>
      <c r="O36" s="606"/>
      <c r="P36" s="607"/>
      <c r="Q36" s="605"/>
      <c r="R36" s="606"/>
      <c r="S36" s="607"/>
      <c r="T36" s="605"/>
      <c r="U36" s="606"/>
      <c r="V36" s="607"/>
      <c r="W36" s="605"/>
      <c r="X36" s="606"/>
      <c r="Y36" s="607"/>
      <c r="Z36" s="605"/>
      <c r="AA36" s="606"/>
      <c r="AB36" s="607"/>
      <c r="AC36" s="605"/>
      <c r="AD36" s="606"/>
      <c r="AE36" s="607"/>
      <c r="AF36" s="605"/>
      <c r="AG36" s="606"/>
      <c r="AH36" s="607"/>
      <c r="AI36" s="605"/>
      <c r="AJ36" s="606"/>
      <c r="AK36" s="607"/>
      <c r="AL36" s="605"/>
      <c r="AM36" s="606"/>
      <c r="AN36" s="607"/>
      <c r="AO36" s="605"/>
      <c r="AP36" s="606"/>
      <c r="AQ36" s="607"/>
      <c r="AR36" s="605"/>
      <c r="AS36" s="606"/>
      <c r="AT36" s="607"/>
      <c r="AU36" s="605"/>
      <c r="AV36" s="606"/>
      <c r="AW36" s="607"/>
    </row>
    <row r="37" spans="1:49" ht="15" thickBot="1" x14ac:dyDescent="0.35">
      <c r="A37" s="3"/>
      <c r="B37" s="23" t="s">
        <v>5</v>
      </c>
      <c r="C37" s="779">
        <v>3.9E-2</v>
      </c>
      <c r="D37" s="781" t="s">
        <v>649</v>
      </c>
      <c r="E37" s="936"/>
      <c r="F37" s="937"/>
      <c r="G37" s="938"/>
      <c r="H37" s="605"/>
      <c r="I37" s="606"/>
      <c r="J37" s="607"/>
      <c r="K37" s="605"/>
      <c r="L37" s="606"/>
      <c r="M37" s="607"/>
      <c r="N37" s="605"/>
      <c r="O37" s="606"/>
      <c r="P37" s="607"/>
      <c r="Q37" s="605"/>
      <c r="R37" s="606"/>
      <c r="S37" s="607"/>
      <c r="T37" s="605"/>
      <c r="U37" s="606"/>
      <c r="V37" s="607"/>
      <c r="W37" s="605"/>
      <c r="X37" s="606"/>
      <c r="Y37" s="607"/>
      <c r="Z37" s="605"/>
      <c r="AA37" s="606"/>
      <c r="AB37" s="607"/>
      <c r="AC37" s="605"/>
      <c r="AD37" s="606"/>
      <c r="AE37" s="607"/>
      <c r="AF37" s="605"/>
      <c r="AG37" s="606"/>
      <c r="AH37" s="607"/>
      <c r="AI37" s="605"/>
      <c r="AJ37" s="606"/>
      <c r="AK37" s="607"/>
      <c r="AL37" s="605"/>
      <c r="AM37" s="606"/>
      <c r="AN37" s="607"/>
      <c r="AO37" s="605"/>
      <c r="AP37" s="606"/>
      <c r="AQ37" s="607"/>
      <c r="AR37" s="605"/>
      <c r="AS37" s="606"/>
      <c r="AT37" s="607"/>
      <c r="AU37" s="605"/>
      <c r="AV37" s="606"/>
      <c r="AW37" s="607"/>
    </row>
    <row r="38" spans="1:49" ht="28.2" thickBot="1" x14ac:dyDescent="0.35">
      <c r="A38" s="3"/>
      <c r="B38" s="23" t="s">
        <v>6</v>
      </c>
      <c r="C38" s="779" t="s">
        <v>1728</v>
      </c>
      <c r="D38" s="781" t="s">
        <v>672</v>
      </c>
      <c r="E38" s="936"/>
      <c r="F38" s="937"/>
      <c r="G38" s="938"/>
      <c r="H38" s="605"/>
      <c r="I38" s="606"/>
      <c r="J38" s="607"/>
      <c r="K38" s="605"/>
      <c r="L38" s="606"/>
      <c r="M38" s="607"/>
      <c r="N38" s="605"/>
      <c r="O38" s="606"/>
      <c r="P38" s="607"/>
      <c r="Q38" s="605"/>
      <c r="R38" s="606"/>
      <c r="S38" s="607"/>
      <c r="T38" s="605"/>
      <c r="U38" s="606"/>
      <c r="V38" s="607"/>
      <c r="W38" s="605"/>
      <c r="X38" s="606"/>
      <c r="Y38" s="607"/>
      <c r="Z38" s="605"/>
      <c r="AA38" s="606"/>
      <c r="AB38" s="607"/>
      <c r="AC38" s="605"/>
      <c r="AD38" s="606"/>
      <c r="AE38" s="607"/>
      <c r="AF38" s="605"/>
      <c r="AG38" s="606"/>
      <c r="AH38" s="607"/>
      <c r="AI38" s="605"/>
      <c r="AJ38" s="606"/>
      <c r="AK38" s="607"/>
      <c r="AL38" s="605"/>
      <c r="AM38" s="606"/>
      <c r="AN38" s="607"/>
      <c r="AO38" s="605"/>
      <c r="AP38" s="606"/>
      <c r="AQ38" s="607"/>
      <c r="AR38" s="605"/>
      <c r="AS38" s="606"/>
      <c r="AT38" s="607"/>
      <c r="AU38" s="605"/>
      <c r="AV38" s="606"/>
      <c r="AW38" s="607"/>
    </row>
    <row r="39" spans="1:49" ht="28.2" thickBot="1" x14ac:dyDescent="0.35">
      <c r="A39" s="3"/>
      <c r="B39" s="157" t="s">
        <v>1471</v>
      </c>
      <c r="C39" s="779" t="s">
        <v>1729</v>
      </c>
      <c r="D39" s="781" t="s">
        <v>752</v>
      </c>
      <c r="E39" s="936"/>
      <c r="F39" s="937"/>
      <c r="G39" s="938"/>
      <c r="H39" s="605"/>
      <c r="I39" s="606"/>
      <c r="J39" s="607"/>
      <c r="K39" s="605"/>
      <c r="L39" s="606"/>
      <c r="M39" s="607"/>
      <c r="N39" s="605"/>
      <c r="O39" s="606"/>
      <c r="P39" s="607"/>
      <c r="Q39" s="605"/>
      <c r="R39" s="606"/>
      <c r="S39" s="607"/>
      <c r="T39" s="605"/>
      <c r="U39" s="606"/>
      <c r="V39" s="607"/>
      <c r="W39" s="605"/>
      <c r="X39" s="606"/>
      <c r="Y39" s="607"/>
      <c r="Z39" s="605"/>
      <c r="AA39" s="606"/>
      <c r="AB39" s="607"/>
      <c r="AC39" s="605"/>
      <c r="AD39" s="606"/>
      <c r="AE39" s="607"/>
      <c r="AF39" s="605"/>
      <c r="AG39" s="606"/>
      <c r="AH39" s="607"/>
      <c r="AI39" s="605"/>
      <c r="AJ39" s="606"/>
      <c r="AK39" s="607"/>
      <c r="AL39" s="605"/>
      <c r="AM39" s="606"/>
      <c r="AN39" s="607"/>
      <c r="AO39" s="605"/>
      <c r="AP39" s="606"/>
      <c r="AQ39" s="607"/>
      <c r="AR39" s="605"/>
      <c r="AS39" s="606"/>
      <c r="AT39" s="607"/>
      <c r="AU39" s="605"/>
      <c r="AV39" s="606"/>
      <c r="AW39" s="607"/>
    </row>
    <row r="40" spans="1:49" ht="28.2" thickBot="1" x14ac:dyDescent="0.35">
      <c r="A40" s="3"/>
      <c r="B40" s="157" t="s">
        <v>1472</v>
      </c>
      <c r="C40" s="779" t="s">
        <v>754</v>
      </c>
      <c r="D40" s="781" t="s">
        <v>753</v>
      </c>
      <c r="E40" s="936"/>
      <c r="F40" s="937"/>
      <c r="G40" s="938"/>
      <c r="H40" s="605"/>
      <c r="I40" s="606"/>
      <c r="J40" s="607"/>
      <c r="K40" s="605"/>
      <c r="L40" s="606"/>
      <c r="M40" s="607"/>
      <c r="N40" s="605"/>
      <c r="O40" s="606"/>
      <c r="P40" s="607"/>
      <c r="Q40" s="605"/>
      <c r="R40" s="606"/>
      <c r="S40" s="607"/>
      <c r="T40" s="605"/>
      <c r="U40" s="606"/>
      <c r="V40" s="607"/>
      <c r="W40" s="605"/>
      <c r="X40" s="606"/>
      <c r="Y40" s="607"/>
      <c r="Z40" s="605"/>
      <c r="AA40" s="606"/>
      <c r="AB40" s="607"/>
      <c r="AC40" s="605"/>
      <c r="AD40" s="606"/>
      <c r="AE40" s="607"/>
      <c r="AF40" s="605"/>
      <c r="AG40" s="606"/>
      <c r="AH40" s="607"/>
      <c r="AI40" s="605"/>
      <c r="AJ40" s="606"/>
      <c r="AK40" s="607"/>
      <c r="AL40" s="605"/>
      <c r="AM40" s="606"/>
      <c r="AN40" s="607"/>
      <c r="AO40" s="605"/>
      <c r="AP40" s="606"/>
      <c r="AQ40" s="607"/>
      <c r="AR40" s="605"/>
      <c r="AS40" s="606"/>
      <c r="AT40" s="607"/>
      <c r="AU40" s="605"/>
      <c r="AV40" s="606"/>
      <c r="AW40" s="607"/>
    </row>
    <row r="41" spans="1:49" ht="27" thickBot="1" x14ac:dyDescent="0.35">
      <c r="A41" s="3"/>
      <c r="B41" s="23" t="s">
        <v>2</v>
      </c>
      <c r="C41" s="779" t="s">
        <v>1730</v>
      </c>
      <c r="D41" s="781" t="s">
        <v>814</v>
      </c>
      <c r="E41" s="936"/>
      <c r="F41" s="937"/>
      <c r="G41" s="938"/>
      <c r="H41" s="605"/>
      <c r="I41" s="606"/>
      <c r="J41" s="607"/>
      <c r="K41" s="605"/>
      <c r="L41" s="606"/>
      <c r="M41" s="607"/>
      <c r="N41" s="605"/>
      <c r="O41" s="606"/>
      <c r="P41" s="607"/>
      <c r="Q41" s="605"/>
      <c r="R41" s="606"/>
      <c r="S41" s="607"/>
      <c r="T41" s="605"/>
      <c r="U41" s="606"/>
      <c r="V41" s="607"/>
      <c r="W41" s="605"/>
      <c r="X41" s="606"/>
      <c r="Y41" s="607"/>
      <c r="Z41" s="605"/>
      <c r="AA41" s="606"/>
      <c r="AB41" s="607"/>
      <c r="AC41" s="605"/>
      <c r="AD41" s="606"/>
      <c r="AE41" s="607"/>
      <c r="AF41" s="605"/>
      <c r="AG41" s="606"/>
      <c r="AH41" s="607"/>
      <c r="AI41" s="605"/>
      <c r="AJ41" s="606"/>
      <c r="AK41" s="607"/>
      <c r="AL41" s="605"/>
      <c r="AM41" s="606"/>
      <c r="AN41" s="607"/>
      <c r="AO41" s="605"/>
      <c r="AP41" s="606"/>
      <c r="AQ41" s="607"/>
      <c r="AR41" s="605"/>
      <c r="AS41" s="606"/>
      <c r="AT41" s="607"/>
      <c r="AU41" s="605"/>
      <c r="AV41" s="606"/>
      <c r="AW41" s="607"/>
    </row>
    <row r="42" spans="1:49" ht="15" thickBot="1" x14ac:dyDescent="0.35">
      <c r="A42" s="3"/>
      <c r="B42" s="23" t="s">
        <v>3</v>
      </c>
      <c r="C42" s="779">
        <v>6.2E-2</v>
      </c>
      <c r="D42" s="781" t="s">
        <v>652</v>
      </c>
      <c r="E42" s="936"/>
      <c r="F42" s="937"/>
      <c r="G42" s="938"/>
      <c r="H42" s="605"/>
      <c r="I42" s="606"/>
      <c r="J42" s="607"/>
      <c r="K42" s="605"/>
      <c r="L42" s="606"/>
      <c r="M42" s="607"/>
      <c r="N42" s="605"/>
      <c r="O42" s="606"/>
      <c r="P42" s="607"/>
      <c r="Q42" s="605"/>
      <c r="R42" s="606"/>
      <c r="S42" s="607"/>
      <c r="T42" s="605"/>
      <c r="U42" s="606"/>
      <c r="V42" s="607"/>
      <c r="W42" s="605"/>
      <c r="X42" s="606"/>
      <c r="Y42" s="607"/>
      <c r="Z42" s="605"/>
      <c r="AA42" s="606"/>
      <c r="AB42" s="607"/>
      <c r="AC42" s="605"/>
      <c r="AD42" s="606"/>
      <c r="AE42" s="607"/>
      <c r="AF42" s="605"/>
      <c r="AG42" s="606"/>
      <c r="AH42" s="607"/>
      <c r="AI42" s="605"/>
      <c r="AJ42" s="606"/>
      <c r="AK42" s="607"/>
      <c r="AL42" s="605"/>
      <c r="AM42" s="606"/>
      <c r="AN42" s="607"/>
      <c r="AO42" s="605"/>
      <c r="AP42" s="606"/>
      <c r="AQ42" s="607"/>
      <c r="AR42" s="605"/>
      <c r="AS42" s="606"/>
      <c r="AT42" s="607"/>
      <c r="AU42" s="605"/>
      <c r="AV42" s="606"/>
      <c r="AW42" s="607"/>
    </row>
    <row r="43" spans="1:49" ht="55.8" thickBot="1" x14ac:dyDescent="0.35">
      <c r="A43" s="3"/>
      <c r="B43" s="23" t="s">
        <v>1</v>
      </c>
      <c r="C43" s="779" t="s">
        <v>1731</v>
      </c>
      <c r="D43" s="781" t="s">
        <v>672</v>
      </c>
      <c r="E43" s="936"/>
      <c r="F43" s="937"/>
      <c r="G43" s="938"/>
      <c r="H43" s="605"/>
      <c r="I43" s="606"/>
      <c r="J43" s="607"/>
      <c r="K43" s="605"/>
      <c r="L43" s="606"/>
      <c r="M43" s="607"/>
      <c r="N43" s="605"/>
      <c r="O43" s="606"/>
      <c r="P43" s="607"/>
      <c r="Q43" s="605"/>
      <c r="R43" s="606"/>
      <c r="S43" s="607"/>
      <c r="T43" s="605"/>
      <c r="U43" s="606"/>
      <c r="V43" s="607"/>
      <c r="W43" s="605"/>
      <c r="X43" s="606"/>
      <c r="Y43" s="607"/>
      <c r="Z43" s="605"/>
      <c r="AA43" s="606"/>
      <c r="AB43" s="607"/>
      <c r="AC43" s="605"/>
      <c r="AD43" s="606"/>
      <c r="AE43" s="607"/>
      <c r="AF43" s="605"/>
      <c r="AG43" s="606"/>
      <c r="AH43" s="607"/>
      <c r="AI43" s="605"/>
      <c r="AJ43" s="606"/>
      <c r="AK43" s="607"/>
      <c r="AL43" s="605"/>
      <c r="AM43" s="606"/>
      <c r="AN43" s="607"/>
      <c r="AO43" s="605"/>
      <c r="AP43" s="606"/>
      <c r="AQ43" s="607"/>
      <c r="AR43" s="605"/>
      <c r="AS43" s="606"/>
      <c r="AT43" s="607"/>
      <c r="AU43" s="605"/>
      <c r="AV43" s="606"/>
      <c r="AW43" s="607"/>
    </row>
    <row r="44" spans="1:49" ht="42" thickBot="1" x14ac:dyDescent="0.35">
      <c r="A44" s="3"/>
      <c r="B44" s="23" t="s">
        <v>9</v>
      </c>
      <c r="C44" s="779" t="s">
        <v>850</v>
      </c>
      <c r="D44" s="781" t="s">
        <v>815</v>
      </c>
      <c r="E44" s="936"/>
      <c r="F44" s="937"/>
      <c r="G44" s="938"/>
      <c r="H44" s="605"/>
      <c r="I44" s="606"/>
      <c r="J44" s="607"/>
      <c r="K44" s="605"/>
      <c r="L44" s="606"/>
      <c r="M44" s="607"/>
      <c r="N44" s="605"/>
      <c r="O44" s="606"/>
      <c r="P44" s="607"/>
      <c r="Q44" s="605"/>
      <c r="R44" s="606"/>
      <c r="S44" s="607"/>
      <c r="T44" s="605"/>
      <c r="U44" s="606"/>
      <c r="V44" s="607"/>
      <c r="W44" s="605"/>
      <c r="X44" s="606"/>
      <c r="Y44" s="607"/>
      <c r="Z44" s="605"/>
      <c r="AA44" s="606"/>
      <c r="AB44" s="607"/>
      <c r="AC44" s="605"/>
      <c r="AD44" s="606"/>
      <c r="AE44" s="607"/>
      <c r="AF44" s="605"/>
      <c r="AG44" s="606"/>
      <c r="AH44" s="607"/>
      <c r="AI44" s="605"/>
      <c r="AJ44" s="606"/>
      <c r="AK44" s="607"/>
      <c r="AL44" s="605"/>
      <c r="AM44" s="606"/>
      <c r="AN44" s="607"/>
      <c r="AO44" s="605"/>
      <c r="AP44" s="606"/>
      <c r="AQ44" s="607"/>
      <c r="AR44" s="605"/>
      <c r="AS44" s="606"/>
      <c r="AT44" s="607"/>
      <c r="AU44" s="605"/>
      <c r="AV44" s="606"/>
      <c r="AW44" s="607"/>
    </row>
    <row r="45" spans="1:49" ht="28.2" thickBot="1" x14ac:dyDescent="0.35">
      <c r="A45" s="3"/>
      <c r="B45" s="23" t="s">
        <v>97</v>
      </c>
      <c r="C45" s="779" t="s">
        <v>1733</v>
      </c>
      <c r="D45" s="781" t="s">
        <v>653</v>
      </c>
      <c r="E45" s="936"/>
      <c r="F45" s="937"/>
      <c r="G45" s="938"/>
      <c r="H45" s="605"/>
      <c r="I45" s="606"/>
      <c r="J45" s="607"/>
      <c r="K45" s="605"/>
      <c r="L45" s="606"/>
      <c r="M45" s="607"/>
      <c r="N45" s="605"/>
      <c r="O45" s="606"/>
      <c r="P45" s="607"/>
      <c r="Q45" s="605"/>
      <c r="R45" s="606"/>
      <c r="S45" s="607"/>
      <c r="T45" s="605"/>
      <c r="U45" s="606"/>
      <c r="V45" s="607"/>
      <c r="W45" s="605"/>
      <c r="X45" s="606"/>
      <c r="Y45" s="607"/>
      <c r="Z45" s="605"/>
      <c r="AA45" s="606"/>
      <c r="AB45" s="607"/>
      <c r="AC45" s="605"/>
      <c r="AD45" s="606"/>
      <c r="AE45" s="607"/>
      <c r="AF45" s="605"/>
      <c r="AG45" s="606"/>
      <c r="AH45" s="607"/>
      <c r="AI45" s="605"/>
      <c r="AJ45" s="606"/>
      <c r="AK45" s="607"/>
      <c r="AL45" s="605"/>
      <c r="AM45" s="606"/>
      <c r="AN45" s="607"/>
      <c r="AO45" s="605"/>
      <c r="AP45" s="606"/>
      <c r="AQ45" s="607"/>
      <c r="AR45" s="605"/>
      <c r="AS45" s="606"/>
      <c r="AT45" s="607"/>
      <c r="AU45" s="605"/>
      <c r="AV45" s="606"/>
      <c r="AW45" s="607"/>
    </row>
    <row r="46" spans="1:49" ht="97.2" thickBot="1" x14ac:dyDescent="0.35">
      <c r="A46" s="3"/>
      <c r="B46" s="157" t="s">
        <v>940</v>
      </c>
      <c r="C46" s="779" t="s">
        <v>1732</v>
      </c>
      <c r="D46" s="781" t="s">
        <v>672</v>
      </c>
      <c r="E46" s="936"/>
      <c r="F46" s="937"/>
      <c r="G46" s="938"/>
      <c r="H46" s="605"/>
      <c r="I46" s="606"/>
      <c r="J46" s="607"/>
      <c r="K46" s="605"/>
      <c r="L46" s="606"/>
      <c r="M46" s="607"/>
      <c r="N46" s="605"/>
      <c r="O46" s="606"/>
      <c r="P46" s="607"/>
      <c r="Q46" s="605"/>
      <c r="R46" s="606"/>
      <c r="S46" s="607"/>
      <c r="T46" s="605"/>
      <c r="U46" s="606"/>
      <c r="V46" s="607"/>
      <c r="W46" s="605"/>
      <c r="X46" s="606"/>
      <c r="Y46" s="607"/>
      <c r="Z46" s="605"/>
      <c r="AA46" s="606"/>
      <c r="AB46" s="607"/>
      <c r="AC46" s="605"/>
      <c r="AD46" s="606"/>
      <c r="AE46" s="607"/>
      <c r="AF46" s="605"/>
      <c r="AG46" s="606"/>
      <c r="AH46" s="607"/>
      <c r="AI46" s="605"/>
      <c r="AJ46" s="606"/>
      <c r="AK46" s="607"/>
      <c r="AL46" s="605"/>
      <c r="AM46" s="606"/>
      <c r="AN46" s="607"/>
      <c r="AO46" s="605"/>
      <c r="AP46" s="606"/>
      <c r="AQ46" s="607"/>
      <c r="AR46" s="605"/>
      <c r="AS46" s="606"/>
      <c r="AT46" s="607"/>
      <c r="AU46" s="605"/>
      <c r="AV46" s="606"/>
      <c r="AW46" s="607"/>
    </row>
    <row r="47" spans="1:49" ht="42" thickBot="1" x14ac:dyDescent="0.35">
      <c r="A47" s="3"/>
      <c r="B47" s="157" t="s">
        <v>852</v>
      </c>
      <c r="C47" s="779" t="s">
        <v>1734</v>
      </c>
      <c r="D47" s="781" t="s">
        <v>654</v>
      </c>
      <c r="E47" s="936"/>
      <c r="F47" s="937"/>
      <c r="G47" s="938"/>
      <c r="H47" s="605"/>
      <c r="I47" s="606"/>
      <c r="J47" s="607"/>
      <c r="K47" s="605"/>
      <c r="L47" s="606"/>
      <c r="M47" s="607"/>
      <c r="N47" s="605"/>
      <c r="O47" s="606"/>
      <c r="P47" s="607"/>
      <c r="Q47" s="605"/>
      <c r="R47" s="606"/>
      <c r="S47" s="607"/>
      <c r="T47" s="605"/>
      <c r="U47" s="606"/>
      <c r="V47" s="607"/>
      <c r="W47" s="605"/>
      <c r="X47" s="606"/>
      <c r="Y47" s="607"/>
      <c r="Z47" s="605"/>
      <c r="AA47" s="606"/>
      <c r="AB47" s="607"/>
      <c r="AC47" s="605"/>
      <c r="AD47" s="606"/>
      <c r="AE47" s="607"/>
      <c r="AF47" s="605"/>
      <c r="AG47" s="606"/>
      <c r="AH47" s="607"/>
      <c r="AI47" s="605"/>
      <c r="AJ47" s="606"/>
      <c r="AK47" s="607"/>
      <c r="AL47" s="605"/>
      <c r="AM47" s="606"/>
      <c r="AN47" s="607"/>
      <c r="AO47" s="605"/>
      <c r="AP47" s="606"/>
      <c r="AQ47" s="607"/>
      <c r="AR47" s="605"/>
      <c r="AS47" s="606"/>
      <c r="AT47" s="607"/>
      <c r="AU47" s="605"/>
      <c r="AV47" s="606"/>
      <c r="AW47" s="607"/>
    </row>
    <row r="48" spans="1:49" ht="15" thickBot="1" x14ac:dyDescent="0.35">
      <c r="A48" s="3"/>
      <c r="B48" s="23" t="s">
        <v>1276</v>
      </c>
      <c r="C48" s="779" t="s">
        <v>1761</v>
      </c>
      <c r="D48" s="781" t="s">
        <v>655</v>
      </c>
      <c r="E48" s="936"/>
      <c r="F48" s="937"/>
      <c r="G48" s="938"/>
      <c r="H48" s="605"/>
      <c r="I48" s="606"/>
      <c r="J48" s="607"/>
      <c r="K48" s="605"/>
      <c r="L48" s="606"/>
      <c r="M48" s="607"/>
      <c r="N48" s="605"/>
      <c r="O48" s="606"/>
      <c r="P48" s="607"/>
      <c r="Q48" s="605"/>
      <c r="R48" s="606"/>
      <c r="S48" s="607"/>
      <c r="T48" s="605"/>
      <c r="U48" s="606"/>
      <c r="V48" s="607"/>
      <c r="W48" s="605"/>
      <c r="X48" s="606"/>
      <c r="Y48" s="607"/>
      <c r="Z48" s="605"/>
      <c r="AA48" s="606"/>
      <c r="AB48" s="607"/>
      <c r="AC48" s="605"/>
      <c r="AD48" s="606"/>
      <c r="AE48" s="607"/>
      <c r="AF48" s="605"/>
      <c r="AG48" s="606"/>
      <c r="AH48" s="607"/>
      <c r="AI48" s="605"/>
      <c r="AJ48" s="606"/>
      <c r="AK48" s="607"/>
      <c r="AL48" s="605"/>
      <c r="AM48" s="606"/>
      <c r="AN48" s="607"/>
      <c r="AO48" s="605"/>
      <c r="AP48" s="606"/>
      <c r="AQ48" s="607"/>
      <c r="AR48" s="605"/>
      <c r="AS48" s="606"/>
      <c r="AT48" s="607"/>
      <c r="AU48" s="605"/>
      <c r="AV48" s="606"/>
      <c r="AW48" s="607"/>
    </row>
    <row r="49" spans="1:49" ht="15" thickBot="1" x14ac:dyDescent="0.35">
      <c r="A49" s="3"/>
      <c r="B49" s="23" t="s">
        <v>11</v>
      </c>
      <c r="C49" s="779">
        <v>0.36</v>
      </c>
      <c r="D49" s="781" t="s">
        <v>656</v>
      </c>
      <c r="E49" s="936"/>
      <c r="F49" s="937"/>
      <c r="G49" s="938"/>
      <c r="H49" s="605"/>
      <c r="I49" s="606"/>
      <c r="J49" s="607"/>
      <c r="K49" s="605"/>
      <c r="L49" s="606"/>
      <c r="M49" s="607"/>
      <c r="N49" s="605"/>
      <c r="O49" s="606"/>
      <c r="P49" s="607"/>
      <c r="Q49" s="605"/>
      <c r="R49" s="606"/>
      <c r="S49" s="607"/>
      <c r="T49" s="605"/>
      <c r="U49" s="606"/>
      <c r="V49" s="607"/>
      <c r="W49" s="605"/>
      <c r="X49" s="606"/>
      <c r="Y49" s="607"/>
      <c r="Z49" s="605"/>
      <c r="AA49" s="606"/>
      <c r="AB49" s="607"/>
      <c r="AC49" s="605"/>
      <c r="AD49" s="606"/>
      <c r="AE49" s="607"/>
      <c r="AF49" s="605"/>
      <c r="AG49" s="606"/>
      <c r="AH49" s="607"/>
      <c r="AI49" s="605"/>
      <c r="AJ49" s="606"/>
      <c r="AK49" s="607"/>
      <c r="AL49" s="605"/>
      <c r="AM49" s="606"/>
      <c r="AN49" s="607"/>
      <c r="AO49" s="605"/>
      <c r="AP49" s="606"/>
      <c r="AQ49" s="607"/>
      <c r="AR49" s="605"/>
      <c r="AS49" s="606"/>
      <c r="AT49" s="607"/>
      <c r="AU49" s="605"/>
      <c r="AV49" s="606"/>
      <c r="AW49" s="607"/>
    </row>
    <row r="50" spans="1:49" ht="15" thickBot="1" x14ac:dyDescent="0.35">
      <c r="A50" s="3"/>
      <c r="B50" s="23" t="s">
        <v>12</v>
      </c>
      <c r="C50" s="782">
        <v>0.25</v>
      </c>
      <c r="D50" s="781" t="s">
        <v>657</v>
      </c>
      <c r="E50" s="936"/>
      <c r="F50" s="937"/>
      <c r="G50" s="938"/>
      <c r="H50" s="605"/>
      <c r="I50" s="606"/>
      <c r="J50" s="607"/>
      <c r="K50" s="605"/>
      <c r="L50" s="606"/>
      <c r="M50" s="607"/>
      <c r="N50" s="605"/>
      <c r="O50" s="606"/>
      <c r="P50" s="607"/>
      <c r="Q50" s="605"/>
      <c r="R50" s="606"/>
      <c r="S50" s="607"/>
      <c r="T50" s="605"/>
      <c r="U50" s="606"/>
      <c r="V50" s="607"/>
      <c r="W50" s="605"/>
      <c r="X50" s="606"/>
      <c r="Y50" s="607"/>
      <c r="Z50" s="605"/>
      <c r="AA50" s="606"/>
      <c r="AB50" s="607"/>
      <c r="AC50" s="605"/>
      <c r="AD50" s="606"/>
      <c r="AE50" s="607"/>
      <c r="AF50" s="605"/>
      <c r="AG50" s="606"/>
      <c r="AH50" s="607"/>
      <c r="AI50" s="605"/>
      <c r="AJ50" s="606"/>
      <c r="AK50" s="607"/>
      <c r="AL50" s="605"/>
      <c r="AM50" s="606"/>
      <c r="AN50" s="607"/>
      <c r="AO50" s="605"/>
      <c r="AP50" s="606"/>
      <c r="AQ50" s="607"/>
      <c r="AR50" s="605"/>
      <c r="AS50" s="606"/>
      <c r="AT50" s="607"/>
      <c r="AU50" s="605"/>
      <c r="AV50" s="606"/>
      <c r="AW50" s="607"/>
    </row>
    <row r="51" spans="1:49" ht="15" thickBot="1" x14ac:dyDescent="0.35">
      <c r="A51" s="3"/>
      <c r="B51" s="23" t="s">
        <v>13</v>
      </c>
      <c r="C51" s="779">
        <v>0.42</v>
      </c>
      <c r="D51" s="781" t="s">
        <v>658</v>
      </c>
      <c r="E51" s="936"/>
      <c r="F51" s="937"/>
      <c r="G51" s="938"/>
      <c r="H51" s="605"/>
      <c r="I51" s="606"/>
      <c r="J51" s="607"/>
      <c r="K51" s="605"/>
      <c r="L51" s="606"/>
      <c r="M51" s="607"/>
      <c r="N51" s="605"/>
      <c r="O51" s="606"/>
      <c r="P51" s="607"/>
      <c r="Q51" s="605"/>
      <c r="R51" s="606"/>
      <c r="S51" s="607"/>
      <c r="T51" s="605"/>
      <c r="U51" s="606"/>
      <c r="V51" s="607"/>
      <c r="W51" s="605"/>
      <c r="X51" s="606"/>
      <c r="Y51" s="607"/>
      <c r="Z51" s="605"/>
      <c r="AA51" s="606"/>
      <c r="AB51" s="607"/>
      <c r="AC51" s="605"/>
      <c r="AD51" s="606"/>
      <c r="AE51" s="607"/>
      <c r="AF51" s="605"/>
      <c r="AG51" s="606"/>
      <c r="AH51" s="607"/>
      <c r="AI51" s="605"/>
      <c r="AJ51" s="606"/>
      <c r="AK51" s="607"/>
      <c r="AL51" s="605"/>
      <c r="AM51" s="606"/>
      <c r="AN51" s="607"/>
      <c r="AO51" s="605"/>
      <c r="AP51" s="606"/>
      <c r="AQ51" s="607"/>
      <c r="AR51" s="605"/>
      <c r="AS51" s="606"/>
      <c r="AT51" s="607"/>
      <c r="AU51" s="605"/>
      <c r="AV51" s="606"/>
      <c r="AW51" s="607"/>
    </row>
    <row r="52" spans="1:49" ht="15" thickBot="1" x14ac:dyDescent="0.35">
      <c r="A52" s="3"/>
      <c r="B52" s="23" t="s">
        <v>47</v>
      </c>
      <c r="C52" s="779" t="s">
        <v>45</v>
      </c>
      <c r="D52" s="781" t="s">
        <v>659</v>
      </c>
      <c r="E52" s="936"/>
      <c r="F52" s="937"/>
      <c r="G52" s="938"/>
      <c r="H52" s="605"/>
      <c r="I52" s="606"/>
      <c r="J52" s="607"/>
      <c r="K52" s="605"/>
      <c r="L52" s="606"/>
      <c r="M52" s="607"/>
      <c r="N52" s="605"/>
      <c r="O52" s="606"/>
      <c r="P52" s="607"/>
      <c r="Q52" s="605"/>
      <c r="R52" s="606"/>
      <c r="S52" s="607"/>
      <c r="T52" s="605"/>
      <c r="U52" s="606"/>
      <c r="V52" s="607"/>
      <c r="W52" s="605"/>
      <c r="X52" s="606"/>
      <c r="Y52" s="607"/>
      <c r="Z52" s="605"/>
      <c r="AA52" s="606"/>
      <c r="AB52" s="607"/>
      <c r="AC52" s="605"/>
      <c r="AD52" s="606"/>
      <c r="AE52" s="607"/>
      <c r="AF52" s="605"/>
      <c r="AG52" s="606"/>
      <c r="AH52" s="607"/>
      <c r="AI52" s="605"/>
      <c r="AJ52" s="606"/>
      <c r="AK52" s="607"/>
      <c r="AL52" s="605"/>
      <c r="AM52" s="606"/>
      <c r="AN52" s="607"/>
      <c r="AO52" s="605"/>
      <c r="AP52" s="606"/>
      <c r="AQ52" s="607"/>
      <c r="AR52" s="605"/>
      <c r="AS52" s="606"/>
      <c r="AT52" s="607"/>
      <c r="AU52" s="605"/>
      <c r="AV52" s="606"/>
      <c r="AW52" s="607"/>
    </row>
    <row r="53" spans="1:49" ht="15" thickBot="1" x14ac:dyDescent="0.35">
      <c r="B53" s="23" t="s">
        <v>42</v>
      </c>
      <c r="C53" s="779" t="s">
        <v>45</v>
      </c>
      <c r="D53" s="783"/>
      <c r="E53" s="605"/>
      <c r="F53" s="606"/>
      <c r="G53" s="607"/>
      <c r="H53" s="605"/>
      <c r="I53" s="606"/>
      <c r="J53" s="607"/>
      <c r="K53" s="605"/>
      <c r="L53" s="606"/>
      <c r="M53" s="607"/>
      <c r="N53" s="605"/>
      <c r="O53" s="606"/>
      <c r="P53" s="607"/>
      <c r="Q53" s="605"/>
      <c r="R53" s="606"/>
      <c r="S53" s="607"/>
      <c r="T53" s="605"/>
      <c r="U53" s="606"/>
      <c r="V53" s="607"/>
      <c r="W53" s="605"/>
      <c r="X53" s="606"/>
      <c r="Y53" s="607"/>
      <c r="Z53" s="605"/>
      <c r="AA53" s="606"/>
      <c r="AB53" s="607"/>
      <c r="AC53" s="605"/>
      <c r="AD53" s="606"/>
      <c r="AE53" s="607"/>
      <c r="AF53" s="605"/>
      <c r="AG53" s="606"/>
      <c r="AH53" s="607"/>
      <c r="AI53" s="605"/>
      <c r="AJ53" s="606"/>
      <c r="AK53" s="607"/>
      <c r="AL53" s="605"/>
      <c r="AM53" s="606"/>
      <c r="AN53" s="607"/>
      <c r="AO53" s="605"/>
      <c r="AP53" s="606"/>
      <c r="AQ53" s="607"/>
      <c r="AR53" s="605"/>
      <c r="AS53" s="606"/>
      <c r="AT53" s="607"/>
      <c r="AU53" s="605"/>
      <c r="AV53" s="606"/>
      <c r="AW53" s="607"/>
    </row>
    <row r="54" spans="1:49" ht="15" thickBot="1" x14ac:dyDescent="0.35">
      <c r="B54" s="23" t="s">
        <v>43</v>
      </c>
      <c r="C54" s="779" t="s">
        <v>45</v>
      </c>
      <c r="D54" s="783"/>
      <c r="E54" s="605"/>
      <c r="F54" s="606"/>
      <c r="G54" s="607"/>
      <c r="H54" s="605"/>
      <c r="I54" s="606"/>
      <c r="J54" s="607"/>
      <c r="K54" s="605"/>
      <c r="L54" s="606"/>
      <c r="M54" s="607"/>
      <c r="N54" s="605"/>
      <c r="O54" s="606"/>
      <c r="P54" s="607"/>
      <c r="Q54" s="605"/>
      <c r="R54" s="606"/>
      <c r="S54" s="607"/>
      <c r="T54" s="605"/>
      <c r="U54" s="606"/>
      <c r="V54" s="607"/>
      <c r="W54" s="605"/>
      <c r="X54" s="606"/>
      <c r="Y54" s="607"/>
      <c r="Z54" s="605"/>
      <c r="AA54" s="606"/>
      <c r="AB54" s="607"/>
      <c r="AC54" s="605"/>
      <c r="AD54" s="606"/>
      <c r="AE54" s="607"/>
      <c r="AF54" s="605"/>
      <c r="AG54" s="606"/>
      <c r="AH54" s="607"/>
      <c r="AI54" s="605"/>
      <c r="AJ54" s="606"/>
      <c r="AK54" s="607"/>
      <c r="AL54" s="605"/>
      <c r="AM54" s="606"/>
      <c r="AN54" s="607"/>
      <c r="AO54" s="605"/>
      <c r="AP54" s="606"/>
      <c r="AQ54" s="607"/>
      <c r="AR54" s="605"/>
      <c r="AS54" s="606"/>
      <c r="AT54" s="607"/>
      <c r="AU54" s="605"/>
      <c r="AV54" s="606"/>
      <c r="AW54" s="607"/>
    </row>
    <row r="55" spans="1:49" ht="15" thickBot="1" x14ac:dyDescent="0.35">
      <c r="B55" s="23" t="s">
        <v>44</v>
      </c>
      <c r="C55" s="779" t="s">
        <v>45</v>
      </c>
      <c r="D55" s="783"/>
      <c r="E55" s="605"/>
      <c r="F55" s="606"/>
      <c r="G55" s="607"/>
      <c r="H55" s="605"/>
      <c r="I55" s="606"/>
      <c r="J55" s="607"/>
      <c r="K55" s="605"/>
      <c r="L55" s="606"/>
      <c r="M55" s="607"/>
      <c r="N55" s="605"/>
      <c r="O55" s="606"/>
      <c r="P55" s="607"/>
      <c r="Q55" s="605"/>
      <c r="R55" s="606"/>
      <c r="S55" s="607"/>
      <c r="T55" s="605"/>
      <c r="U55" s="606"/>
      <c r="V55" s="607"/>
      <c r="W55" s="605"/>
      <c r="X55" s="606"/>
      <c r="Y55" s="607"/>
      <c r="Z55" s="605"/>
      <c r="AA55" s="606"/>
      <c r="AB55" s="607"/>
      <c r="AC55" s="605"/>
      <c r="AD55" s="606"/>
      <c r="AE55" s="607"/>
      <c r="AF55" s="605"/>
      <c r="AG55" s="606"/>
      <c r="AH55" s="607"/>
      <c r="AI55" s="605"/>
      <c r="AJ55" s="606"/>
      <c r="AK55" s="607"/>
      <c r="AL55" s="605"/>
      <c r="AM55" s="606"/>
      <c r="AN55" s="607"/>
      <c r="AO55" s="605"/>
      <c r="AP55" s="606"/>
      <c r="AQ55" s="607"/>
      <c r="AR55" s="605"/>
      <c r="AS55" s="606"/>
      <c r="AT55" s="607"/>
      <c r="AU55" s="605"/>
      <c r="AV55" s="606"/>
      <c r="AW55" s="607"/>
    </row>
    <row r="56" spans="1:49" ht="28.2" thickBot="1" x14ac:dyDescent="0.35">
      <c r="B56" s="23" t="s">
        <v>315</v>
      </c>
      <c r="C56" s="779" t="s">
        <v>1010</v>
      </c>
      <c r="D56" s="783"/>
      <c r="E56" s="605"/>
      <c r="F56" s="606"/>
      <c r="G56" s="607"/>
      <c r="H56" s="605"/>
      <c r="I56" s="606"/>
      <c r="J56" s="607"/>
      <c r="K56" s="605"/>
      <c r="L56" s="606"/>
      <c r="M56" s="607"/>
      <c r="N56" s="605"/>
      <c r="O56" s="606"/>
      <c r="P56" s="607"/>
      <c r="Q56" s="605"/>
      <c r="R56" s="606"/>
      <c r="S56" s="607"/>
      <c r="T56" s="605"/>
      <c r="U56" s="606"/>
      <c r="V56" s="607"/>
      <c r="W56" s="605"/>
      <c r="X56" s="606"/>
      <c r="Y56" s="607"/>
      <c r="Z56" s="605"/>
      <c r="AA56" s="606"/>
      <c r="AB56" s="607"/>
      <c r="AC56" s="605"/>
      <c r="AD56" s="606"/>
      <c r="AE56" s="607"/>
      <c r="AF56" s="605"/>
      <c r="AG56" s="606"/>
      <c r="AH56" s="607"/>
      <c r="AI56" s="605"/>
      <c r="AJ56" s="606"/>
      <c r="AK56" s="607"/>
      <c r="AL56" s="605"/>
      <c r="AM56" s="606"/>
      <c r="AN56" s="607"/>
      <c r="AO56" s="605"/>
      <c r="AP56" s="606"/>
      <c r="AQ56" s="607"/>
      <c r="AR56" s="605"/>
      <c r="AS56" s="606"/>
      <c r="AT56" s="607"/>
      <c r="AU56" s="605"/>
      <c r="AV56" s="606"/>
      <c r="AW56" s="607"/>
    </row>
    <row r="57" spans="1:49" ht="15" thickBot="1" x14ac:dyDescent="0.35">
      <c r="A57" s="234" t="s">
        <v>1763</v>
      </c>
      <c r="B57" s="23"/>
      <c r="C57" s="307"/>
      <c r="D57" s="460"/>
      <c r="E57" s="453"/>
      <c r="F57" s="241"/>
      <c r="G57" s="243"/>
      <c r="H57" s="453"/>
      <c r="I57" s="241"/>
      <c r="J57" s="243"/>
      <c r="K57" s="453"/>
      <c r="L57" s="241"/>
      <c r="M57" s="243"/>
      <c r="N57" s="453"/>
      <c r="O57" s="241"/>
      <c r="P57" s="243"/>
      <c r="Q57" s="453"/>
      <c r="R57" s="241"/>
      <c r="S57" s="243"/>
      <c r="T57" s="453"/>
      <c r="U57" s="241"/>
      <c r="V57" s="243"/>
      <c r="W57" s="453"/>
      <c r="X57" s="241"/>
      <c r="Y57" s="243"/>
      <c r="Z57" s="453"/>
      <c r="AA57" s="241"/>
      <c r="AB57" s="243"/>
      <c r="AC57" s="453"/>
      <c r="AD57" s="241"/>
      <c r="AE57" s="243"/>
      <c r="AF57" s="453"/>
      <c r="AG57" s="241"/>
      <c r="AH57" s="243"/>
      <c r="AI57" s="453"/>
      <c r="AJ57" s="241"/>
      <c r="AK57" s="243"/>
      <c r="AL57" s="453"/>
      <c r="AM57" s="241"/>
      <c r="AN57" s="243"/>
      <c r="AO57" s="453"/>
      <c r="AP57" s="241"/>
      <c r="AQ57" s="243"/>
      <c r="AR57" s="453"/>
      <c r="AS57" s="241"/>
      <c r="AT57" s="243"/>
      <c r="AU57" s="453"/>
      <c r="AV57" s="241"/>
      <c r="AW57" s="243"/>
    </row>
    <row r="58" spans="1:49" ht="30" customHeight="1" thickBot="1" x14ac:dyDescent="0.35">
      <c r="B58" s="23" t="s">
        <v>134</v>
      </c>
      <c r="C58" s="779" t="s">
        <v>1739</v>
      </c>
      <c r="D58" s="783"/>
      <c r="E58" s="605"/>
      <c r="F58" s="606"/>
      <c r="G58" s="607"/>
      <c r="H58" s="605"/>
      <c r="I58" s="606"/>
      <c r="J58" s="607"/>
      <c r="K58" s="605"/>
      <c r="L58" s="606"/>
      <c r="M58" s="607"/>
      <c r="N58" s="605"/>
      <c r="O58" s="606"/>
      <c r="P58" s="607"/>
      <c r="Q58" s="605"/>
      <c r="R58" s="606"/>
      <c r="S58" s="607"/>
      <c r="T58" s="605"/>
      <c r="U58" s="606"/>
      <c r="V58" s="607"/>
      <c r="W58" s="605"/>
      <c r="X58" s="606"/>
      <c r="Y58" s="607"/>
      <c r="Z58" s="605"/>
      <c r="AA58" s="606"/>
      <c r="AB58" s="607"/>
      <c r="AC58" s="605"/>
      <c r="AD58" s="606"/>
      <c r="AE58" s="607"/>
      <c r="AF58" s="605"/>
      <c r="AG58" s="606"/>
      <c r="AH58" s="607"/>
      <c r="AI58" s="605"/>
      <c r="AJ58" s="606"/>
      <c r="AK58" s="607"/>
      <c r="AL58" s="605"/>
      <c r="AM58" s="606"/>
      <c r="AN58" s="607"/>
      <c r="AO58" s="605"/>
      <c r="AP58" s="606"/>
      <c r="AQ58" s="607"/>
      <c r="AR58" s="605"/>
      <c r="AS58" s="606"/>
      <c r="AT58" s="607"/>
      <c r="AU58" s="605"/>
      <c r="AV58" s="606"/>
      <c r="AW58" s="607"/>
    </row>
    <row r="59" spans="1:49" ht="15" thickBot="1" x14ac:dyDescent="0.35">
      <c r="B59" s="23" t="s">
        <v>50</v>
      </c>
      <c r="C59" s="779" t="s">
        <v>1621</v>
      </c>
      <c r="D59" s="783"/>
      <c r="E59" s="605"/>
      <c r="F59" s="606"/>
      <c r="G59" s="607"/>
      <c r="H59" s="605"/>
      <c r="I59" s="606"/>
      <c r="J59" s="607"/>
      <c r="K59" s="605"/>
      <c r="L59" s="606"/>
      <c r="M59" s="607"/>
      <c r="N59" s="605"/>
      <c r="O59" s="606"/>
      <c r="P59" s="607"/>
      <c r="Q59" s="605"/>
      <c r="R59" s="606"/>
      <c r="S59" s="607"/>
      <c r="T59" s="605"/>
      <c r="U59" s="606"/>
      <c r="V59" s="607"/>
      <c r="W59" s="605"/>
      <c r="X59" s="606"/>
      <c r="Y59" s="607"/>
      <c r="Z59" s="605"/>
      <c r="AA59" s="606"/>
      <c r="AB59" s="607"/>
      <c r="AC59" s="605"/>
      <c r="AD59" s="606"/>
      <c r="AE59" s="607"/>
      <c r="AF59" s="605"/>
      <c r="AG59" s="606"/>
      <c r="AH59" s="607"/>
      <c r="AI59" s="605"/>
      <c r="AJ59" s="606"/>
      <c r="AK59" s="607"/>
      <c r="AL59" s="605"/>
      <c r="AM59" s="606"/>
      <c r="AN59" s="607"/>
      <c r="AO59" s="605"/>
      <c r="AP59" s="606"/>
      <c r="AQ59" s="607"/>
      <c r="AR59" s="605"/>
      <c r="AS59" s="606"/>
      <c r="AT59" s="607"/>
      <c r="AU59" s="605"/>
      <c r="AV59" s="606"/>
      <c r="AW59" s="607"/>
    </row>
    <row r="60" spans="1:49" ht="15" thickBot="1" x14ac:dyDescent="0.35">
      <c r="A60" s="271"/>
      <c r="B60" s="23" t="s">
        <v>51</v>
      </c>
      <c r="C60" s="779" t="s">
        <v>1735</v>
      </c>
      <c r="D60" s="783"/>
      <c r="E60" s="605"/>
      <c r="F60" s="606"/>
      <c r="G60" s="607"/>
      <c r="H60" s="605"/>
      <c r="I60" s="606"/>
      <c r="J60" s="607"/>
      <c r="K60" s="605"/>
      <c r="L60" s="606"/>
      <c r="M60" s="607"/>
      <c r="N60" s="605"/>
      <c r="O60" s="606"/>
      <c r="P60" s="607"/>
      <c r="Q60" s="605"/>
      <c r="R60" s="606"/>
      <c r="S60" s="607"/>
      <c r="T60" s="605"/>
      <c r="U60" s="606"/>
      <c r="V60" s="607"/>
      <c r="W60" s="605"/>
      <c r="X60" s="606"/>
      <c r="Y60" s="607"/>
      <c r="Z60" s="605"/>
      <c r="AA60" s="606"/>
      <c r="AB60" s="607"/>
      <c r="AC60" s="605"/>
      <c r="AD60" s="606"/>
      <c r="AE60" s="607"/>
      <c r="AF60" s="605"/>
      <c r="AG60" s="606"/>
      <c r="AH60" s="607"/>
      <c r="AI60" s="605"/>
      <c r="AJ60" s="606"/>
      <c r="AK60" s="607"/>
      <c r="AL60" s="605"/>
      <c r="AM60" s="606"/>
      <c r="AN60" s="607"/>
      <c r="AO60" s="605"/>
      <c r="AP60" s="606"/>
      <c r="AQ60" s="607"/>
      <c r="AR60" s="605"/>
      <c r="AS60" s="606"/>
      <c r="AT60" s="607"/>
      <c r="AU60" s="605"/>
      <c r="AV60" s="606"/>
      <c r="AW60" s="607"/>
    </row>
    <row r="61" spans="1:49" ht="15" thickBot="1" x14ac:dyDescent="0.35">
      <c r="A61" s="271"/>
      <c r="B61" s="23" t="s">
        <v>52</v>
      </c>
      <c r="C61" s="779" t="s">
        <v>1736</v>
      </c>
      <c r="D61" s="783"/>
      <c r="E61" s="605"/>
      <c r="F61" s="606"/>
      <c r="G61" s="607"/>
      <c r="H61" s="605"/>
      <c r="I61" s="606"/>
      <c r="J61" s="607"/>
      <c r="K61" s="605"/>
      <c r="L61" s="606"/>
      <c r="M61" s="607"/>
      <c r="N61" s="605"/>
      <c r="O61" s="606"/>
      <c r="P61" s="607"/>
      <c r="Q61" s="605"/>
      <c r="R61" s="606"/>
      <c r="S61" s="607"/>
      <c r="T61" s="605"/>
      <c r="U61" s="606"/>
      <c r="V61" s="607"/>
      <c r="W61" s="605"/>
      <c r="X61" s="606"/>
      <c r="Y61" s="607"/>
      <c r="Z61" s="605"/>
      <c r="AA61" s="606"/>
      <c r="AB61" s="607"/>
      <c r="AC61" s="605"/>
      <c r="AD61" s="606"/>
      <c r="AE61" s="607"/>
      <c r="AF61" s="605"/>
      <c r="AG61" s="606"/>
      <c r="AH61" s="607"/>
      <c r="AI61" s="605"/>
      <c r="AJ61" s="606"/>
      <c r="AK61" s="607"/>
      <c r="AL61" s="605"/>
      <c r="AM61" s="606"/>
      <c r="AN61" s="607"/>
      <c r="AO61" s="605"/>
      <c r="AP61" s="606"/>
      <c r="AQ61" s="607"/>
      <c r="AR61" s="605"/>
      <c r="AS61" s="606"/>
      <c r="AT61" s="607"/>
      <c r="AU61" s="605"/>
      <c r="AV61" s="606"/>
      <c r="AW61" s="607"/>
    </row>
    <row r="62" spans="1:49" ht="97.2" thickBot="1" x14ac:dyDescent="0.35">
      <c r="B62" s="23" t="s">
        <v>140</v>
      </c>
      <c r="C62" s="779" t="s">
        <v>1753</v>
      </c>
      <c r="D62" s="783" t="s">
        <v>1752</v>
      </c>
      <c r="E62" s="605"/>
      <c r="F62" s="606"/>
      <c r="G62" s="607"/>
      <c r="H62" s="605"/>
      <c r="I62" s="606"/>
      <c r="J62" s="607"/>
      <c r="K62" s="605"/>
      <c r="L62" s="606"/>
      <c r="M62" s="607"/>
      <c r="N62" s="605"/>
      <c r="O62" s="606"/>
      <c r="P62" s="607"/>
      <c r="Q62" s="605"/>
      <c r="R62" s="606"/>
      <c r="S62" s="607"/>
      <c r="T62" s="605"/>
      <c r="U62" s="606"/>
      <c r="V62" s="607"/>
      <c r="W62" s="605"/>
      <c r="X62" s="606"/>
      <c r="Y62" s="607"/>
      <c r="Z62" s="605"/>
      <c r="AA62" s="606"/>
      <c r="AB62" s="607"/>
      <c r="AC62" s="605"/>
      <c r="AD62" s="606"/>
      <c r="AE62" s="607"/>
      <c r="AF62" s="605"/>
      <c r="AG62" s="606"/>
      <c r="AH62" s="607"/>
      <c r="AI62" s="605"/>
      <c r="AJ62" s="606"/>
      <c r="AK62" s="607"/>
      <c r="AL62" s="605"/>
      <c r="AM62" s="606"/>
      <c r="AN62" s="607"/>
      <c r="AO62" s="605"/>
      <c r="AP62" s="606"/>
      <c r="AQ62" s="607"/>
      <c r="AR62" s="605"/>
      <c r="AS62" s="606"/>
      <c r="AT62" s="607"/>
      <c r="AU62" s="605"/>
      <c r="AV62" s="606"/>
      <c r="AW62" s="607"/>
    </row>
    <row r="63" spans="1:49" ht="79.8" thickBot="1" x14ac:dyDescent="0.35">
      <c r="B63" s="23" t="s">
        <v>53</v>
      </c>
      <c r="C63" s="779" t="s">
        <v>1737</v>
      </c>
      <c r="D63" s="781" t="s">
        <v>1738</v>
      </c>
      <c r="E63" s="605"/>
      <c r="F63" s="606"/>
      <c r="G63" s="607"/>
      <c r="H63" s="605"/>
      <c r="I63" s="606"/>
      <c r="J63" s="607"/>
      <c r="K63" s="605"/>
      <c r="L63" s="606"/>
      <c r="M63" s="607"/>
      <c r="N63" s="605"/>
      <c r="O63" s="606"/>
      <c r="P63" s="607"/>
      <c r="Q63" s="605"/>
      <c r="R63" s="606"/>
      <c r="S63" s="607"/>
      <c r="T63" s="605"/>
      <c r="U63" s="606"/>
      <c r="V63" s="607"/>
      <c r="W63" s="605"/>
      <c r="X63" s="606"/>
      <c r="Y63" s="607"/>
      <c r="Z63" s="605"/>
      <c r="AA63" s="606"/>
      <c r="AB63" s="607"/>
      <c r="AC63" s="605"/>
      <c r="AD63" s="606"/>
      <c r="AE63" s="607"/>
      <c r="AF63" s="605"/>
      <c r="AG63" s="606"/>
      <c r="AH63" s="607"/>
      <c r="AI63" s="605"/>
      <c r="AJ63" s="606"/>
      <c r="AK63" s="607"/>
      <c r="AL63" s="605"/>
      <c r="AM63" s="606"/>
      <c r="AN63" s="607"/>
      <c r="AO63" s="605"/>
      <c r="AP63" s="606"/>
      <c r="AQ63" s="607"/>
      <c r="AR63" s="605"/>
      <c r="AS63" s="606"/>
      <c r="AT63" s="607"/>
      <c r="AU63" s="605"/>
      <c r="AV63" s="606"/>
      <c r="AW63" s="607"/>
    </row>
    <row r="64" spans="1:49" ht="25.5" customHeight="1" thickBot="1" x14ac:dyDescent="0.35">
      <c r="B64" s="23" t="s">
        <v>1580</v>
      </c>
      <c r="C64" s="304" t="s">
        <v>1741</v>
      </c>
      <c r="D64" s="460"/>
      <c r="E64" s="24" t="s">
        <v>1741</v>
      </c>
      <c r="F64" s="606"/>
      <c r="G64" s="607"/>
      <c r="H64" s="24" t="s">
        <v>1774</v>
      </c>
      <c r="I64" s="606"/>
      <c r="J64" s="607"/>
      <c r="K64" s="24" t="s">
        <v>1741</v>
      </c>
      <c r="L64" s="606"/>
      <c r="M64" s="607"/>
      <c r="N64" s="24" t="s">
        <v>1741</v>
      </c>
      <c r="O64" s="606"/>
      <c r="P64" s="607"/>
      <c r="Q64" s="24" t="s">
        <v>1741</v>
      </c>
      <c r="R64" s="606"/>
      <c r="S64" s="607"/>
      <c r="T64" s="24" t="s">
        <v>1774</v>
      </c>
      <c r="U64" s="606"/>
      <c r="V64" s="607"/>
      <c r="W64" s="24" t="s">
        <v>1741</v>
      </c>
      <c r="X64" s="606"/>
      <c r="Y64" s="607"/>
      <c r="Z64" s="24" t="s">
        <v>1741</v>
      </c>
      <c r="AA64" s="606"/>
      <c r="AB64" s="607"/>
      <c r="AC64" s="24" t="s">
        <v>1741</v>
      </c>
      <c r="AD64" s="606"/>
      <c r="AE64" s="607"/>
      <c r="AF64" s="24" t="s">
        <v>1774</v>
      </c>
      <c r="AG64" s="606"/>
      <c r="AH64" s="607"/>
      <c r="AI64" s="24" t="s">
        <v>1741</v>
      </c>
      <c r="AJ64" s="606"/>
      <c r="AK64" s="607"/>
      <c r="AL64" s="24" t="s">
        <v>1741</v>
      </c>
      <c r="AM64" s="606"/>
      <c r="AN64" s="607"/>
      <c r="AO64" s="24" t="s">
        <v>1741</v>
      </c>
      <c r="AP64" s="606"/>
      <c r="AQ64" s="607"/>
      <c r="AR64" s="24" t="s">
        <v>1774</v>
      </c>
      <c r="AS64" s="606"/>
      <c r="AT64" s="607"/>
      <c r="AU64" s="24" t="s">
        <v>1774</v>
      </c>
      <c r="AV64" s="606"/>
      <c r="AW64" s="607"/>
    </row>
    <row r="65" spans="1:49" ht="25.5" customHeight="1" thickBot="1" x14ac:dyDescent="0.35">
      <c r="B65" s="23" t="s">
        <v>1579</v>
      </c>
      <c r="C65" s="304" t="s">
        <v>1740</v>
      </c>
      <c r="D65" s="460"/>
      <c r="E65" s="24" t="s">
        <v>1740</v>
      </c>
      <c r="F65" s="606"/>
      <c r="G65" s="607"/>
      <c r="H65" s="24" t="s">
        <v>1775</v>
      </c>
      <c r="I65" s="606"/>
      <c r="J65" s="607"/>
      <c r="K65" s="24" t="s">
        <v>1740</v>
      </c>
      <c r="L65" s="606"/>
      <c r="M65" s="607"/>
      <c r="N65" s="24" t="s">
        <v>1740</v>
      </c>
      <c r="O65" s="606"/>
      <c r="P65" s="607"/>
      <c r="Q65" s="24" t="s">
        <v>1740</v>
      </c>
      <c r="R65" s="606"/>
      <c r="S65" s="607"/>
      <c r="T65" s="24" t="s">
        <v>1775</v>
      </c>
      <c r="U65" s="606"/>
      <c r="V65" s="607"/>
      <c r="W65" s="24" t="s">
        <v>1740</v>
      </c>
      <c r="X65" s="606"/>
      <c r="Y65" s="607"/>
      <c r="Z65" s="24" t="s">
        <v>1740</v>
      </c>
      <c r="AA65" s="606"/>
      <c r="AB65" s="607"/>
      <c r="AC65" s="24" t="s">
        <v>1740</v>
      </c>
      <c r="AD65" s="606"/>
      <c r="AE65" s="607"/>
      <c r="AF65" s="24" t="s">
        <v>1775</v>
      </c>
      <c r="AG65" s="606"/>
      <c r="AH65" s="607"/>
      <c r="AI65" s="24" t="s">
        <v>1740</v>
      </c>
      <c r="AJ65" s="606"/>
      <c r="AK65" s="607"/>
      <c r="AL65" s="24" t="s">
        <v>1740</v>
      </c>
      <c r="AM65" s="606"/>
      <c r="AN65" s="607"/>
      <c r="AO65" s="24" t="s">
        <v>1740</v>
      </c>
      <c r="AP65" s="606"/>
      <c r="AQ65" s="607"/>
      <c r="AR65" s="24" t="s">
        <v>1775</v>
      </c>
      <c r="AS65" s="606"/>
      <c r="AT65" s="607"/>
      <c r="AU65" s="24" t="s">
        <v>1775</v>
      </c>
      <c r="AV65" s="606"/>
      <c r="AW65" s="607"/>
    </row>
    <row r="66" spans="1:49" ht="25.5" customHeight="1" thickBot="1" x14ac:dyDescent="0.35">
      <c r="B66" s="23" t="s">
        <v>1585</v>
      </c>
      <c r="C66" s="304" t="s">
        <v>1754</v>
      </c>
      <c r="D66" s="460"/>
      <c r="E66" s="24" t="s">
        <v>1754</v>
      </c>
      <c r="F66" s="37" t="s">
        <v>1754</v>
      </c>
      <c r="G66" s="72" t="s">
        <v>1754</v>
      </c>
      <c r="H66" s="24" t="s">
        <v>1773</v>
      </c>
      <c r="I66" s="37" t="s">
        <v>1773</v>
      </c>
      <c r="J66" s="42" t="s">
        <v>1796</v>
      </c>
      <c r="K66" s="24" t="s">
        <v>1754</v>
      </c>
      <c r="L66" s="37" t="s">
        <v>1754</v>
      </c>
      <c r="M66" s="72" t="s">
        <v>1754</v>
      </c>
      <c r="N66" s="24" t="s">
        <v>1754</v>
      </c>
      <c r="O66" s="37" t="s">
        <v>1754</v>
      </c>
      <c r="P66" s="72" t="s">
        <v>1754</v>
      </c>
      <c r="Q66" s="24" t="s">
        <v>1754</v>
      </c>
      <c r="R66" s="37" t="s">
        <v>1754</v>
      </c>
      <c r="S66" s="72" t="s">
        <v>1754</v>
      </c>
      <c r="T66" s="24" t="s">
        <v>1773</v>
      </c>
      <c r="U66" s="37" t="s">
        <v>1773</v>
      </c>
      <c r="V66" s="42" t="s">
        <v>1796</v>
      </c>
      <c r="W66" s="24" t="s">
        <v>1754</v>
      </c>
      <c r="X66" s="37" t="s">
        <v>1754</v>
      </c>
      <c r="Y66" s="72" t="s">
        <v>1754</v>
      </c>
      <c r="Z66" s="24" t="s">
        <v>1754</v>
      </c>
      <c r="AA66" s="37" t="s">
        <v>1754</v>
      </c>
      <c r="AB66" s="72" t="s">
        <v>1754</v>
      </c>
      <c r="AC66" s="24" t="s">
        <v>1754</v>
      </c>
      <c r="AD66" s="37" t="s">
        <v>1754</v>
      </c>
      <c r="AE66" s="72" t="s">
        <v>1754</v>
      </c>
      <c r="AF66" s="24" t="s">
        <v>1773</v>
      </c>
      <c r="AG66" s="37" t="s">
        <v>1773</v>
      </c>
      <c r="AH66" s="42" t="s">
        <v>1796</v>
      </c>
      <c r="AI66" s="24" t="s">
        <v>1754</v>
      </c>
      <c r="AJ66" s="37" t="s">
        <v>1754</v>
      </c>
      <c r="AK66" s="72" t="s">
        <v>1754</v>
      </c>
      <c r="AL66" s="24" t="s">
        <v>1754</v>
      </c>
      <c r="AM66" s="37" t="s">
        <v>1754</v>
      </c>
      <c r="AN66" s="72" t="s">
        <v>1754</v>
      </c>
      <c r="AO66" s="24" t="s">
        <v>1754</v>
      </c>
      <c r="AP66" s="37" t="s">
        <v>1754</v>
      </c>
      <c r="AQ66" s="72" t="s">
        <v>1754</v>
      </c>
      <c r="AR66" s="24" t="s">
        <v>1773</v>
      </c>
      <c r="AS66" s="37" t="s">
        <v>1773</v>
      </c>
      <c r="AT66" s="42" t="s">
        <v>1796</v>
      </c>
      <c r="AU66" s="24" t="s">
        <v>1773</v>
      </c>
      <c r="AV66" s="37" t="s">
        <v>1773</v>
      </c>
      <c r="AW66" s="42" t="s">
        <v>1796</v>
      </c>
    </row>
    <row r="67" spans="1:49" ht="15" thickBot="1" x14ac:dyDescent="0.35">
      <c r="A67" s="271"/>
      <c r="B67" s="23" t="s">
        <v>841</v>
      </c>
      <c r="C67" s="779" t="s">
        <v>1742</v>
      </c>
      <c r="D67" s="783"/>
      <c r="E67" s="605"/>
      <c r="F67" s="606"/>
      <c r="G67" s="607"/>
      <c r="H67" s="605"/>
      <c r="I67" s="606"/>
      <c r="J67" s="607"/>
      <c r="K67" s="605"/>
      <c r="L67" s="606"/>
      <c r="M67" s="607"/>
      <c r="N67" s="605"/>
      <c r="O67" s="606"/>
      <c r="P67" s="607"/>
      <c r="Q67" s="605"/>
      <c r="R67" s="606"/>
      <c r="S67" s="607"/>
      <c r="T67" s="605"/>
      <c r="U67" s="606"/>
      <c r="V67" s="607"/>
      <c r="W67" s="605"/>
      <c r="X67" s="606"/>
      <c r="Y67" s="607"/>
      <c r="Z67" s="605"/>
      <c r="AA67" s="606"/>
      <c r="AB67" s="607"/>
      <c r="AC67" s="605"/>
      <c r="AD67" s="606"/>
      <c r="AE67" s="607"/>
      <c r="AF67" s="605"/>
      <c r="AG67" s="606"/>
      <c r="AH67" s="607"/>
      <c r="AI67" s="605"/>
      <c r="AJ67" s="606"/>
      <c r="AK67" s="607"/>
      <c r="AL67" s="605"/>
      <c r="AM67" s="606"/>
      <c r="AN67" s="607"/>
      <c r="AO67" s="605"/>
      <c r="AP67" s="606"/>
      <c r="AQ67" s="607"/>
      <c r="AR67" s="605"/>
      <c r="AS67" s="606"/>
      <c r="AT67" s="607"/>
      <c r="AU67" s="605"/>
      <c r="AV67" s="606"/>
      <c r="AW67" s="607"/>
    </row>
    <row r="68" spans="1:49" ht="15" thickBot="1" x14ac:dyDescent="0.35">
      <c r="B68" s="23" t="s">
        <v>842</v>
      </c>
      <c r="C68" s="779"/>
      <c r="D68" s="783" t="s">
        <v>887</v>
      </c>
      <c r="E68" s="605"/>
      <c r="F68" s="606"/>
      <c r="G68" s="607"/>
      <c r="H68" s="605"/>
      <c r="I68" s="606"/>
      <c r="J68" s="607"/>
      <c r="K68" s="605"/>
      <c r="L68" s="606"/>
      <c r="M68" s="607"/>
      <c r="N68" s="605"/>
      <c r="O68" s="606"/>
      <c r="P68" s="607"/>
      <c r="Q68" s="605"/>
      <c r="R68" s="606"/>
      <c r="S68" s="607"/>
      <c r="T68" s="605"/>
      <c r="U68" s="606"/>
      <c r="V68" s="607"/>
      <c r="W68" s="605"/>
      <c r="X68" s="606"/>
      <c r="Y68" s="607"/>
      <c r="Z68" s="605"/>
      <c r="AA68" s="606"/>
      <c r="AB68" s="607"/>
      <c r="AC68" s="605"/>
      <c r="AD68" s="606"/>
      <c r="AE68" s="607"/>
      <c r="AF68" s="605"/>
      <c r="AG68" s="606"/>
      <c r="AH68" s="607"/>
      <c r="AI68" s="605"/>
      <c r="AJ68" s="606"/>
      <c r="AK68" s="607"/>
      <c r="AL68" s="605"/>
      <c r="AM68" s="606"/>
      <c r="AN68" s="607"/>
      <c r="AO68" s="605"/>
      <c r="AP68" s="606"/>
      <c r="AQ68" s="607"/>
      <c r="AR68" s="605"/>
      <c r="AS68" s="606"/>
      <c r="AT68" s="607"/>
      <c r="AU68" s="605"/>
      <c r="AV68" s="606"/>
      <c r="AW68" s="607"/>
    </row>
    <row r="69" spans="1:49" ht="15" thickBot="1" x14ac:dyDescent="0.35">
      <c r="B69" s="23" t="s">
        <v>872</v>
      </c>
      <c r="C69" s="779" t="s">
        <v>876</v>
      </c>
      <c r="D69" s="783" t="s">
        <v>886</v>
      </c>
      <c r="E69" s="605"/>
      <c r="F69" s="606"/>
      <c r="G69" s="607"/>
      <c r="H69" s="605"/>
      <c r="I69" s="606"/>
      <c r="J69" s="607"/>
      <c r="K69" s="605"/>
      <c r="L69" s="606"/>
      <c r="M69" s="607"/>
      <c r="N69" s="605"/>
      <c r="O69" s="606"/>
      <c r="P69" s="607"/>
      <c r="Q69" s="605"/>
      <c r="R69" s="606"/>
      <c r="S69" s="607"/>
      <c r="T69" s="605"/>
      <c r="U69" s="606"/>
      <c r="V69" s="607"/>
      <c r="W69" s="605"/>
      <c r="X69" s="606"/>
      <c r="Y69" s="607"/>
      <c r="Z69" s="605"/>
      <c r="AA69" s="606"/>
      <c r="AB69" s="607"/>
      <c r="AC69" s="605"/>
      <c r="AD69" s="606"/>
      <c r="AE69" s="607"/>
      <c r="AF69" s="605"/>
      <c r="AG69" s="606"/>
      <c r="AH69" s="607"/>
      <c r="AI69" s="605"/>
      <c r="AJ69" s="606"/>
      <c r="AK69" s="607"/>
      <c r="AL69" s="605"/>
      <c r="AM69" s="606"/>
      <c r="AN69" s="607"/>
      <c r="AO69" s="605"/>
      <c r="AP69" s="606"/>
      <c r="AQ69" s="607"/>
      <c r="AR69" s="605"/>
      <c r="AS69" s="606"/>
      <c r="AT69" s="607"/>
      <c r="AU69" s="605"/>
      <c r="AV69" s="606"/>
      <c r="AW69" s="607"/>
    </row>
    <row r="70" spans="1:49" ht="15" thickBot="1" x14ac:dyDescent="0.35">
      <c r="B70" s="23" t="s">
        <v>137</v>
      </c>
      <c r="C70" s="779" t="s">
        <v>45</v>
      </c>
      <c r="D70" s="783" t="s">
        <v>888</v>
      </c>
      <c r="E70" s="605"/>
      <c r="F70" s="606"/>
      <c r="G70" s="607"/>
      <c r="H70" s="605"/>
      <c r="I70" s="606"/>
      <c r="J70" s="607"/>
      <c r="K70" s="605"/>
      <c r="L70" s="606"/>
      <c r="M70" s="607"/>
      <c r="N70" s="605"/>
      <c r="O70" s="606"/>
      <c r="P70" s="607"/>
      <c r="Q70" s="605"/>
      <c r="R70" s="606"/>
      <c r="S70" s="607"/>
      <c r="T70" s="605"/>
      <c r="U70" s="606"/>
      <c r="V70" s="607"/>
      <c r="W70" s="605"/>
      <c r="X70" s="606"/>
      <c r="Y70" s="607"/>
      <c r="Z70" s="605"/>
      <c r="AA70" s="606"/>
      <c r="AB70" s="607"/>
      <c r="AC70" s="605"/>
      <c r="AD70" s="606"/>
      <c r="AE70" s="607"/>
      <c r="AF70" s="605"/>
      <c r="AG70" s="606"/>
      <c r="AH70" s="607"/>
      <c r="AI70" s="605"/>
      <c r="AJ70" s="606"/>
      <c r="AK70" s="607"/>
      <c r="AL70" s="605"/>
      <c r="AM70" s="606"/>
      <c r="AN70" s="607"/>
      <c r="AO70" s="605"/>
      <c r="AP70" s="606"/>
      <c r="AQ70" s="607"/>
      <c r="AR70" s="605"/>
      <c r="AS70" s="606"/>
      <c r="AT70" s="607"/>
      <c r="AU70" s="605"/>
      <c r="AV70" s="606"/>
      <c r="AW70" s="607"/>
    </row>
    <row r="71" spans="1:49" ht="15" thickBot="1" x14ac:dyDescent="0.35">
      <c r="B71" s="23" t="s">
        <v>54</v>
      </c>
      <c r="C71" s="779"/>
      <c r="D71" s="783"/>
      <c r="E71" s="605"/>
      <c r="F71" s="606"/>
      <c r="G71" s="607"/>
      <c r="H71" s="605"/>
      <c r="I71" s="606"/>
      <c r="J71" s="607"/>
      <c r="K71" s="605"/>
      <c r="L71" s="606"/>
      <c r="M71" s="607"/>
      <c r="N71" s="605"/>
      <c r="O71" s="606"/>
      <c r="P71" s="607"/>
      <c r="Q71" s="605"/>
      <c r="R71" s="606"/>
      <c r="S71" s="607"/>
      <c r="T71" s="605"/>
      <c r="U71" s="606"/>
      <c r="V71" s="607"/>
      <c r="W71" s="605"/>
      <c r="X71" s="606"/>
      <c r="Y71" s="607"/>
      <c r="Z71" s="605"/>
      <c r="AA71" s="606"/>
      <c r="AB71" s="607"/>
      <c r="AC71" s="605"/>
      <c r="AD71" s="606"/>
      <c r="AE71" s="607"/>
      <c r="AF71" s="605"/>
      <c r="AG71" s="606"/>
      <c r="AH71" s="607"/>
      <c r="AI71" s="605"/>
      <c r="AJ71" s="606"/>
      <c r="AK71" s="607"/>
      <c r="AL71" s="605"/>
      <c r="AM71" s="606"/>
      <c r="AN71" s="607"/>
      <c r="AO71" s="605"/>
      <c r="AP71" s="606"/>
      <c r="AQ71" s="607"/>
      <c r="AR71" s="605"/>
      <c r="AS71" s="606"/>
      <c r="AT71" s="607"/>
      <c r="AU71" s="605"/>
      <c r="AV71" s="606"/>
      <c r="AW71" s="607"/>
    </row>
    <row r="72" spans="1:49" ht="15" thickBot="1" x14ac:dyDescent="0.35">
      <c r="B72" s="23" t="s">
        <v>130</v>
      </c>
      <c r="C72" s="779"/>
      <c r="D72" s="783"/>
      <c r="E72" s="605"/>
      <c r="F72" s="606"/>
      <c r="G72" s="607"/>
      <c r="H72" s="605"/>
      <c r="I72" s="606"/>
      <c r="J72" s="607"/>
      <c r="K72" s="605"/>
      <c r="L72" s="606"/>
      <c r="M72" s="607"/>
      <c r="N72" s="605"/>
      <c r="O72" s="606"/>
      <c r="P72" s="607"/>
      <c r="Q72" s="605"/>
      <c r="R72" s="606"/>
      <c r="S72" s="607"/>
      <c r="T72" s="605"/>
      <c r="U72" s="606"/>
      <c r="V72" s="607"/>
      <c r="W72" s="605"/>
      <c r="X72" s="606"/>
      <c r="Y72" s="607"/>
      <c r="Z72" s="605"/>
      <c r="AA72" s="606"/>
      <c r="AB72" s="607"/>
      <c r="AC72" s="605"/>
      <c r="AD72" s="606"/>
      <c r="AE72" s="607"/>
      <c r="AF72" s="605"/>
      <c r="AG72" s="606"/>
      <c r="AH72" s="607"/>
      <c r="AI72" s="605"/>
      <c r="AJ72" s="606"/>
      <c r="AK72" s="607"/>
      <c r="AL72" s="605"/>
      <c r="AM72" s="606"/>
      <c r="AN72" s="607"/>
      <c r="AO72" s="605"/>
      <c r="AP72" s="606"/>
      <c r="AQ72" s="607"/>
      <c r="AR72" s="605"/>
      <c r="AS72" s="606"/>
      <c r="AT72" s="607"/>
      <c r="AU72" s="605"/>
      <c r="AV72" s="606"/>
      <c r="AW72" s="607"/>
    </row>
    <row r="73" spans="1:49" ht="15" thickBot="1" x14ac:dyDescent="0.35">
      <c r="B73" s="23" t="s">
        <v>55</v>
      </c>
      <c r="C73" s="779"/>
      <c r="D73" s="781" t="s">
        <v>661</v>
      </c>
      <c r="E73" s="605"/>
      <c r="F73" s="606"/>
      <c r="G73" s="607"/>
      <c r="H73" s="605"/>
      <c r="I73" s="606"/>
      <c r="J73" s="606"/>
      <c r="K73" s="605"/>
      <c r="L73" s="606"/>
      <c r="M73" s="607"/>
      <c r="N73" s="605"/>
      <c r="O73" s="606"/>
      <c r="P73" s="607"/>
      <c r="Q73" s="605"/>
      <c r="R73" s="606"/>
      <c r="S73" s="607"/>
      <c r="T73" s="605"/>
      <c r="U73" s="606"/>
      <c r="V73" s="607"/>
      <c r="W73" s="605"/>
      <c r="X73" s="606"/>
      <c r="Y73" s="607"/>
      <c r="Z73" s="605"/>
      <c r="AA73" s="606"/>
      <c r="AB73" s="607"/>
      <c r="AC73" s="605"/>
      <c r="AD73" s="606"/>
      <c r="AE73" s="607"/>
      <c r="AF73" s="605"/>
      <c r="AG73" s="606"/>
      <c r="AH73" s="607"/>
      <c r="AI73" s="605"/>
      <c r="AJ73" s="606"/>
      <c r="AK73" s="607"/>
      <c r="AL73" s="605"/>
      <c r="AM73" s="606"/>
      <c r="AN73" s="607"/>
      <c r="AO73" s="605"/>
      <c r="AP73" s="606"/>
      <c r="AQ73" s="607"/>
      <c r="AR73" s="605"/>
      <c r="AS73" s="606"/>
      <c r="AT73" s="607"/>
      <c r="AU73" s="605"/>
      <c r="AV73" s="606"/>
      <c r="AW73" s="607"/>
    </row>
    <row r="74" spans="1:49" x14ac:dyDescent="0.3">
      <c r="B74" s="23" t="s">
        <v>848</v>
      </c>
      <c r="C74" s="779" t="s">
        <v>45</v>
      </c>
      <c r="D74" s="784"/>
      <c r="E74" s="605"/>
      <c r="F74" s="606"/>
      <c r="G74" s="607"/>
      <c r="H74" s="605"/>
      <c r="I74" s="606"/>
      <c r="J74" s="607"/>
      <c r="K74" s="605"/>
      <c r="L74" s="606"/>
      <c r="M74" s="607"/>
      <c r="N74" s="605"/>
      <c r="O74" s="606"/>
      <c r="P74" s="607"/>
      <c r="Q74" s="605"/>
      <c r="R74" s="606"/>
      <c r="S74" s="607"/>
      <c r="T74" s="605"/>
      <c r="U74" s="606"/>
      <c r="V74" s="607"/>
      <c r="W74" s="605"/>
      <c r="X74" s="606"/>
      <c r="Y74" s="607"/>
      <c r="Z74" s="605"/>
      <c r="AA74" s="606"/>
      <c r="AB74" s="607"/>
      <c r="AC74" s="605"/>
      <c r="AD74" s="606"/>
      <c r="AE74" s="607"/>
      <c r="AF74" s="605"/>
      <c r="AG74" s="606"/>
      <c r="AH74" s="607"/>
      <c r="AI74" s="605"/>
      <c r="AJ74" s="606"/>
      <c r="AK74" s="607"/>
      <c r="AL74" s="605"/>
      <c r="AM74" s="606"/>
      <c r="AN74" s="607"/>
      <c r="AO74" s="605"/>
      <c r="AP74" s="606"/>
      <c r="AQ74" s="607"/>
      <c r="AR74" s="605"/>
      <c r="AS74" s="606"/>
      <c r="AT74" s="607"/>
      <c r="AU74" s="605"/>
      <c r="AV74" s="606"/>
      <c r="AW74" s="607"/>
    </row>
    <row r="75" spans="1:49" s="706" customFormat="1" x14ac:dyDescent="0.3">
      <c r="A75" s="706" t="s">
        <v>1764</v>
      </c>
      <c r="C75" s="707"/>
      <c r="D75" s="721"/>
      <c r="E75" s="453"/>
      <c r="F75" s="241"/>
      <c r="G75" s="243"/>
      <c r="H75" s="453"/>
      <c r="I75" s="241"/>
      <c r="J75" s="243"/>
      <c r="K75" s="453"/>
      <c r="L75" s="241"/>
      <c r="M75" s="243"/>
      <c r="N75" s="453"/>
      <c r="O75" s="241"/>
      <c r="P75" s="243"/>
      <c r="Q75" s="453"/>
      <c r="R75" s="241"/>
      <c r="S75" s="243"/>
      <c r="T75" s="453"/>
      <c r="U75" s="241"/>
      <c r="V75" s="243"/>
      <c r="W75" s="453"/>
      <c r="X75" s="241"/>
      <c r="Y75" s="243"/>
      <c r="Z75" s="453"/>
      <c r="AA75" s="241"/>
      <c r="AB75" s="243"/>
      <c r="AC75" s="453"/>
      <c r="AD75" s="241"/>
      <c r="AE75" s="243"/>
      <c r="AF75" s="453"/>
      <c r="AG75" s="241"/>
      <c r="AH75" s="243"/>
      <c r="AI75" s="453"/>
      <c r="AJ75" s="241"/>
      <c r="AK75" s="243"/>
      <c r="AL75" s="453"/>
      <c r="AM75" s="241"/>
      <c r="AN75" s="243"/>
      <c r="AO75" s="453"/>
      <c r="AP75" s="241"/>
      <c r="AQ75" s="243"/>
      <c r="AR75" s="453"/>
      <c r="AS75" s="241"/>
      <c r="AT75" s="243"/>
      <c r="AU75" s="453"/>
      <c r="AV75" s="241"/>
      <c r="AW75" s="243"/>
    </row>
    <row r="76" spans="1:49" s="706" customFormat="1" ht="27.6" x14ac:dyDescent="0.3">
      <c r="B76" s="711" t="s">
        <v>408</v>
      </c>
      <c r="C76" s="779" t="s">
        <v>1743</v>
      </c>
      <c r="D76" s="785" t="s">
        <v>831</v>
      </c>
      <c r="E76" s="605"/>
      <c r="F76" s="606"/>
      <c r="G76" s="607"/>
      <c r="H76" s="605"/>
      <c r="I76" s="606"/>
      <c r="J76" s="607"/>
      <c r="K76" s="605"/>
      <c r="L76" s="606"/>
      <c r="M76" s="607"/>
      <c r="N76" s="605"/>
      <c r="O76" s="606"/>
      <c r="P76" s="607"/>
      <c r="Q76" s="605"/>
      <c r="R76" s="606"/>
      <c r="S76" s="607"/>
      <c r="T76" s="605"/>
      <c r="U76" s="606"/>
      <c r="V76" s="607"/>
      <c r="W76" s="605"/>
      <c r="X76" s="606"/>
      <c r="Y76" s="607"/>
      <c r="Z76" s="605"/>
      <c r="AA76" s="606"/>
      <c r="AB76" s="607"/>
      <c r="AC76" s="605"/>
      <c r="AD76" s="606"/>
      <c r="AE76" s="607"/>
      <c r="AF76" s="605"/>
      <c r="AG76" s="606"/>
      <c r="AH76" s="607"/>
      <c r="AI76" s="605"/>
      <c r="AJ76" s="606"/>
      <c r="AK76" s="607"/>
      <c r="AL76" s="605"/>
      <c r="AM76" s="606"/>
      <c r="AN76" s="607"/>
      <c r="AO76" s="605"/>
      <c r="AP76" s="606"/>
      <c r="AQ76" s="607"/>
      <c r="AR76" s="605"/>
      <c r="AS76" s="606"/>
      <c r="AT76" s="607"/>
      <c r="AU76" s="605"/>
      <c r="AV76" s="606"/>
      <c r="AW76" s="607"/>
    </row>
    <row r="77" spans="1:49" s="706" customFormat="1" ht="27.6" x14ac:dyDescent="0.3">
      <c r="B77" s="711" t="s">
        <v>829</v>
      </c>
      <c r="C77" s="779" t="s">
        <v>1743</v>
      </c>
      <c r="D77" s="785" t="s">
        <v>828</v>
      </c>
      <c r="E77" s="605"/>
      <c r="F77" s="606"/>
      <c r="G77" s="607"/>
      <c r="H77" s="605"/>
      <c r="I77" s="606"/>
      <c r="J77" s="607"/>
      <c r="K77" s="605"/>
      <c r="L77" s="606"/>
      <c r="M77" s="607"/>
      <c r="N77" s="605"/>
      <c r="O77" s="606"/>
      <c r="P77" s="607"/>
      <c r="Q77" s="605"/>
      <c r="R77" s="606"/>
      <c r="S77" s="607"/>
      <c r="T77" s="605"/>
      <c r="U77" s="606"/>
      <c r="V77" s="607"/>
      <c r="W77" s="605"/>
      <c r="X77" s="606"/>
      <c r="Y77" s="607"/>
      <c r="Z77" s="605"/>
      <c r="AA77" s="606"/>
      <c r="AB77" s="607"/>
      <c r="AC77" s="605"/>
      <c r="AD77" s="606"/>
      <c r="AE77" s="607"/>
      <c r="AF77" s="605"/>
      <c r="AG77" s="606"/>
      <c r="AH77" s="607"/>
      <c r="AI77" s="605"/>
      <c r="AJ77" s="606"/>
      <c r="AK77" s="607"/>
      <c r="AL77" s="605"/>
      <c r="AM77" s="606"/>
      <c r="AN77" s="607"/>
      <c r="AO77" s="605"/>
      <c r="AP77" s="606"/>
      <c r="AQ77" s="607"/>
      <c r="AR77" s="605"/>
      <c r="AS77" s="606"/>
      <c r="AT77" s="607"/>
      <c r="AU77" s="605"/>
      <c r="AV77" s="606"/>
      <c r="AW77" s="607"/>
    </row>
    <row r="78" spans="1:49" s="706" customFormat="1" ht="40.5" customHeight="1" x14ac:dyDescent="0.3">
      <c r="B78" s="711" t="s">
        <v>300</v>
      </c>
      <c r="C78" s="786" t="s">
        <v>45</v>
      </c>
      <c r="D78" s="785" t="s">
        <v>825</v>
      </c>
      <c r="E78" s="605"/>
      <c r="F78" s="606"/>
      <c r="G78" s="607"/>
      <c r="H78" s="605"/>
      <c r="I78" s="606"/>
      <c r="J78" s="607"/>
      <c r="K78" s="605"/>
      <c r="L78" s="606"/>
      <c r="M78" s="607"/>
      <c r="N78" s="605"/>
      <c r="O78" s="606"/>
      <c r="P78" s="607"/>
      <c r="Q78" s="605"/>
      <c r="R78" s="606"/>
      <c r="S78" s="607"/>
      <c r="T78" s="605"/>
      <c r="U78" s="606"/>
      <c r="V78" s="607"/>
      <c r="W78" s="605"/>
      <c r="X78" s="606"/>
      <c r="Y78" s="607"/>
      <c r="Z78" s="605"/>
      <c r="AA78" s="606"/>
      <c r="AB78" s="607"/>
      <c r="AC78" s="605"/>
      <c r="AD78" s="606"/>
      <c r="AE78" s="607"/>
      <c r="AF78" s="605"/>
      <c r="AG78" s="606"/>
      <c r="AH78" s="607"/>
      <c r="AI78" s="605"/>
      <c r="AJ78" s="606"/>
      <c r="AK78" s="607"/>
      <c r="AL78" s="605"/>
      <c r="AM78" s="606"/>
      <c r="AN78" s="607"/>
      <c r="AO78" s="605"/>
      <c r="AP78" s="606"/>
      <c r="AQ78" s="607"/>
      <c r="AR78" s="605"/>
      <c r="AS78" s="606"/>
      <c r="AT78" s="607"/>
      <c r="AU78" s="605"/>
      <c r="AV78" s="606"/>
      <c r="AW78" s="607"/>
    </row>
    <row r="79" spans="1:49" s="706" customFormat="1" ht="27.6" x14ac:dyDescent="0.3">
      <c r="B79" s="711" t="s">
        <v>475</v>
      </c>
      <c r="C79" s="779" t="s">
        <v>1743</v>
      </c>
      <c r="D79" s="785" t="s">
        <v>826</v>
      </c>
      <c r="E79" s="605"/>
      <c r="F79" s="606"/>
      <c r="G79" s="607"/>
      <c r="H79" s="605"/>
      <c r="I79" s="606"/>
      <c r="J79" s="607"/>
      <c r="K79" s="605"/>
      <c r="L79" s="606"/>
      <c r="M79" s="607"/>
      <c r="N79" s="605"/>
      <c r="O79" s="606"/>
      <c r="P79" s="607"/>
      <c r="Q79" s="605"/>
      <c r="R79" s="606"/>
      <c r="S79" s="607"/>
      <c r="T79" s="605"/>
      <c r="U79" s="606"/>
      <c r="V79" s="607"/>
      <c r="W79" s="605"/>
      <c r="X79" s="606"/>
      <c r="Y79" s="607"/>
      <c r="Z79" s="605"/>
      <c r="AA79" s="606"/>
      <c r="AB79" s="607"/>
      <c r="AC79" s="605"/>
      <c r="AD79" s="606"/>
      <c r="AE79" s="607"/>
      <c r="AF79" s="605"/>
      <c r="AG79" s="606"/>
      <c r="AH79" s="607"/>
      <c r="AI79" s="605"/>
      <c r="AJ79" s="606"/>
      <c r="AK79" s="607"/>
      <c r="AL79" s="605"/>
      <c r="AM79" s="606"/>
      <c r="AN79" s="607"/>
      <c r="AO79" s="605"/>
      <c r="AP79" s="606"/>
      <c r="AQ79" s="607"/>
      <c r="AR79" s="605"/>
      <c r="AS79" s="606"/>
      <c r="AT79" s="607"/>
      <c r="AU79" s="605"/>
      <c r="AV79" s="606"/>
      <c r="AW79" s="607"/>
    </row>
    <row r="80" spans="1:49" s="706" customFormat="1" x14ac:dyDescent="0.3">
      <c r="B80" s="711" t="s">
        <v>476</v>
      </c>
      <c r="C80" s="779" t="s">
        <v>45</v>
      </c>
      <c r="D80" s="785" t="s">
        <v>827</v>
      </c>
      <c r="E80" s="605"/>
      <c r="F80" s="606"/>
      <c r="G80" s="607"/>
      <c r="H80" s="605"/>
      <c r="I80" s="606"/>
      <c r="J80" s="607"/>
      <c r="K80" s="605"/>
      <c r="L80" s="606"/>
      <c r="M80" s="607"/>
      <c r="N80" s="605"/>
      <c r="O80" s="606"/>
      <c r="P80" s="607"/>
      <c r="Q80" s="605"/>
      <c r="R80" s="606"/>
      <c r="S80" s="607"/>
      <c r="T80" s="605"/>
      <c r="U80" s="606"/>
      <c r="V80" s="607"/>
      <c r="W80" s="605"/>
      <c r="X80" s="606"/>
      <c r="Y80" s="607"/>
      <c r="Z80" s="605"/>
      <c r="AA80" s="606"/>
      <c r="AB80" s="607"/>
      <c r="AC80" s="605"/>
      <c r="AD80" s="606"/>
      <c r="AE80" s="607"/>
      <c r="AF80" s="605"/>
      <c r="AG80" s="606"/>
      <c r="AH80" s="607"/>
      <c r="AI80" s="605"/>
      <c r="AJ80" s="606"/>
      <c r="AK80" s="607"/>
      <c r="AL80" s="605"/>
      <c r="AM80" s="606"/>
      <c r="AN80" s="607"/>
      <c r="AO80" s="605"/>
      <c r="AP80" s="606"/>
      <c r="AQ80" s="607"/>
      <c r="AR80" s="605"/>
      <c r="AS80" s="606"/>
      <c r="AT80" s="607"/>
      <c r="AU80" s="605"/>
      <c r="AV80" s="606"/>
      <c r="AW80" s="607"/>
    </row>
    <row r="81" spans="1:49" s="706" customFormat="1" ht="41.4" x14ac:dyDescent="0.3">
      <c r="B81" s="711" t="s">
        <v>301</v>
      </c>
      <c r="C81" s="779" t="s">
        <v>45</v>
      </c>
      <c r="D81" s="785" t="s">
        <v>846</v>
      </c>
      <c r="E81" s="605"/>
      <c r="F81" s="606"/>
      <c r="G81" s="607"/>
      <c r="H81" s="605"/>
      <c r="I81" s="606"/>
      <c r="J81" s="607"/>
      <c r="K81" s="605"/>
      <c r="L81" s="606"/>
      <c r="M81" s="607"/>
      <c r="N81" s="605"/>
      <c r="O81" s="606"/>
      <c r="P81" s="607"/>
      <c r="Q81" s="605"/>
      <c r="R81" s="606"/>
      <c r="S81" s="607"/>
      <c r="T81" s="605"/>
      <c r="U81" s="606"/>
      <c r="V81" s="607"/>
      <c r="W81" s="605"/>
      <c r="X81" s="606"/>
      <c r="Y81" s="607"/>
      <c r="Z81" s="605"/>
      <c r="AA81" s="606"/>
      <c r="AB81" s="607"/>
      <c r="AC81" s="605"/>
      <c r="AD81" s="606"/>
      <c r="AE81" s="607"/>
      <c r="AF81" s="605"/>
      <c r="AG81" s="606"/>
      <c r="AH81" s="607"/>
      <c r="AI81" s="605"/>
      <c r="AJ81" s="606"/>
      <c r="AK81" s="607"/>
      <c r="AL81" s="605"/>
      <c r="AM81" s="606"/>
      <c r="AN81" s="607"/>
      <c r="AO81" s="605"/>
      <c r="AP81" s="606"/>
      <c r="AQ81" s="607"/>
      <c r="AR81" s="605"/>
      <c r="AS81" s="606"/>
      <c r="AT81" s="607"/>
      <c r="AU81" s="605"/>
      <c r="AV81" s="606"/>
      <c r="AW81" s="607"/>
    </row>
    <row r="82" spans="1:49" s="706" customFormat="1" ht="41.4" x14ac:dyDescent="0.3">
      <c r="B82" s="711" t="s">
        <v>302</v>
      </c>
      <c r="C82" s="779" t="s">
        <v>45</v>
      </c>
      <c r="D82" s="785" t="s">
        <v>847</v>
      </c>
      <c r="E82" s="605"/>
      <c r="F82" s="606"/>
      <c r="G82" s="607"/>
      <c r="H82" s="605"/>
      <c r="I82" s="606"/>
      <c r="J82" s="607"/>
      <c r="K82" s="605"/>
      <c r="L82" s="606"/>
      <c r="M82" s="607"/>
      <c r="N82" s="605"/>
      <c r="O82" s="606"/>
      <c r="P82" s="607"/>
      <c r="Q82" s="605"/>
      <c r="R82" s="606"/>
      <c r="S82" s="607"/>
      <c r="T82" s="605"/>
      <c r="U82" s="606"/>
      <c r="V82" s="607"/>
      <c r="W82" s="605"/>
      <c r="X82" s="606"/>
      <c r="Y82" s="607"/>
      <c r="Z82" s="605"/>
      <c r="AA82" s="606"/>
      <c r="AB82" s="607"/>
      <c r="AC82" s="605"/>
      <c r="AD82" s="606"/>
      <c r="AE82" s="607"/>
      <c r="AF82" s="605"/>
      <c r="AG82" s="606"/>
      <c r="AH82" s="607"/>
      <c r="AI82" s="605"/>
      <c r="AJ82" s="606"/>
      <c r="AK82" s="607"/>
      <c r="AL82" s="605"/>
      <c r="AM82" s="606"/>
      <c r="AN82" s="607"/>
      <c r="AO82" s="605"/>
      <c r="AP82" s="606"/>
      <c r="AQ82" s="607"/>
      <c r="AR82" s="605"/>
      <c r="AS82" s="606"/>
      <c r="AT82" s="607"/>
      <c r="AU82" s="605"/>
      <c r="AV82" s="606"/>
      <c r="AW82" s="607"/>
    </row>
    <row r="83" spans="1:49" x14ac:dyDescent="0.3">
      <c r="A83" s="234" t="s">
        <v>63</v>
      </c>
      <c r="B83" s="23"/>
      <c r="C83" s="307"/>
      <c r="D83" s="462"/>
      <c r="E83" s="473"/>
      <c r="F83" s="143"/>
      <c r="G83" s="256"/>
      <c r="H83" s="453"/>
      <c r="I83" s="241"/>
      <c r="J83" s="243"/>
      <c r="K83" s="453"/>
      <c r="L83" s="241"/>
      <c r="M83" s="243"/>
      <c r="N83" s="453"/>
      <c r="O83" s="241"/>
      <c r="P83" s="243"/>
      <c r="Q83" s="453"/>
      <c r="R83" s="241"/>
      <c r="S83" s="243"/>
      <c r="T83" s="453"/>
      <c r="U83" s="241"/>
      <c r="V83" s="243"/>
      <c r="W83" s="453"/>
      <c r="X83" s="241"/>
      <c r="Y83" s="243"/>
      <c r="Z83" s="453"/>
      <c r="AA83" s="241"/>
      <c r="AB83" s="243"/>
      <c r="AC83" s="453"/>
      <c r="AD83" s="241"/>
      <c r="AE83" s="243"/>
      <c r="AF83" s="453"/>
      <c r="AG83" s="241"/>
      <c r="AH83" s="243"/>
      <c r="AI83" s="453"/>
      <c r="AJ83" s="241"/>
      <c r="AK83" s="243"/>
      <c r="AL83" s="453"/>
      <c r="AM83" s="241"/>
      <c r="AN83" s="243"/>
      <c r="AO83" s="453"/>
      <c r="AP83" s="241"/>
      <c r="AQ83" s="243"/>
      <c r="AR83" s="453"/>
      <c r="AS83" s="241"/>
      <c r="AT83" s="243"/>
      <c r="AU83" s="453"/>
      <c r="AV83" s="241"/>
      <c r="AW83" s="243"/>
    </row>
    <row r="84" spans="1:49" ht="41.4" x14ac:dyDescent="0.3">
      <c r="A84" s="3"/>
      <c r="B84" s="23" t="s">
        <v>64</v>
      </c>
      <c r="C84" s="304" t="s">
        <v>1757</v>
      </c>
      <c r="D84" s="461"/>
      <c r="E84" s="24" t="s">
        <v>1757</v>
      </c>
      <c r="F84" s="37" t="s">
        <v>1757</v>
      </c>
      <c r="G84" s="261" t="s">
        <v>1758</v>
      </c>
      <c r="H84" s="24" t="s">
        <v>1757</v>
      </c>
      <c r="I84" s="37" t="s">
        <v>1757</v>
      </c>
      <c r="J84" s="261" t="s">
        <v>1758</v>
      </c>
      <c r="K84" s="24" t="s">
        <v>1781</v>
      </c>
      <c r="L84" s="37" t="s">
        <v>1781</v>
      </c>
      <c r="M84" s="261" t="s">
        <v>1782</v>
      </c>
      <c r="N84" s="24" t="s">
        <v>1781</v>
      </c>
      <c r="O84" s="37" t="s">
        <v>1781</v>
      </c>
      <c r="P84" s="261" t="s">
        <v>1782</v>
      </c>
      <c r="Q84" s="24" t="s">
        <v>1781</v>
      </c>
      <c r="R84" s="37" t="s">
        <v>1781</v>
      </c>
      <c r="S84" s="261" t="s">
        <v>1782</v>
      </c>
      <c r="T84" s="24" t="s">
        <v>1781</v>
      </c>
      <c r="U84" s="37" t="s">
        <v>1781</v>
      </c>
      <c r="V84" s="261" t="s">
        <v>1782</v>
      </c>
      <c r="W84" s="24" t="s">
        <v>1783</v>
      </c>
      <c r="X84" s="37" t="s">
        <v>1783</v>
      </c>
      <c r="Y84" s="261" t="s">
        <v>1784</v>
      </c>
      <c r="Z84" s="24" t="s">
        <v>1783</v>
      </c>
      <c r="AA84" s="37" t="s">
        <v>1783</v>
      </c>
      <c r="AB84" s="261" t="s">
        <v>1784</v>
      </c>
      <c r="AC84" s="24" t="s">
        <v>1783</v>
      </c>
      <c r="AD84" s="37" t="s">
        <v>1783</v>
      </c>
      <c r="AE84" s="261" t="s">
        <v>1784</v>
      </c>
      <c r="AF84" s="24" t="s">
        <v>1783</v>
      </c>
      <c r="AG84" s="37" t="s">
        <v>1783</v>
      </c>
      <c r="AH84" s="261" t="s">
        <v>1784</v>
      </c>
      <c r="AI84" s="24" t="s">
        <v>1785</v>
      </c>
      <c r="AJ84" s="37" t="s">
        <v>1785</v>
      </c>
      <c r="AK84" s="261" t="s">
        <v>1786</v>
      </c>
      <c r="AL84" s="24" t="s">
        <v>1785</v>
      </c>
      <c r="AM84" s="37" t="s">
        <v>1785</v>
      </c>
      <c r="AN84" s="261" t="s">
        <v>1786</v>
      </c>
      <c r="AO84" s="24" t="s">
        <v>1785</v>
      </c>
      <c r="AP84" s="37" t="s">
        <v>1785</v>
      </c>
      <c r="AQ84" s="261" t="s">
        <v>1786</v>
      </c>
      <c r="AR84" s="24" t="s">
        <v>1785</v>
      </c>
      <c r="AS84" s="37" t="s">
        <v>1785</v>
      </c>
      <c r="AT84" s="261" t="s">
        <v>1786</v>
      </c>
      <c r="AU84" s="24" t="s">
        <v>1808</v>
      </c>
      <c r="AV84" s="37" t="s">
        <v>1808</v>
      </c>
      <c r="AW84" s="261" t="s">
        <v>1809</v>
      </c>
    </row>
    <row r="85" spans="1:49" x14ac:dyDescent="0.3">
      <c r="A85" s="3"/>
      <c r="B85" s="23" t="s">
        <v>1771</v>
      </c>
      <c r="C85" s="304">
        <v>20</v>
      </c>
      <c r="D85" s="461"/>
      <c r="E85" s="605"/>
      <c r="F85" s="606"/>
      <c r="G85" s="607"/>
      <c r="H85" s="605"/>
      <c r="I85" s="606"/>
      <c r="J85" s="607"/>
      <c r="K85" s="605"/>
      <c r="L85" s="606"/>
      <c r="M85" s="607"/>
      <c r="N85" s="605"/>
      <c r="O85" s="606"/>
      <c r="P85" s="607"/>
      <c r="Q85" s="605"/>
      <c r="R85" s="606"/>
      <c r="S85" s="607"/>
      <c r="T85" s="605"/>
      <c r="U85" s="606"/>
      <c r="V85" s="607"/>
      <c r="W85" s="605"/>
      <c r="X85" s="606"/>
      <c r="Y85" s="607"/>
      <c r="Z85" s="605"/>
      <c r="AA85" s="606"/>
      <c r="AB85" s="607"/>
      <c r="AC85" s="605"/>
      <c r="AD85" s="606"/>
      <c r="AE85" s="607"/>
      <c r="AF85" s="605"/>
      <c r="AG85" s="606"/>
      <c r="AH85" s="607"/>
      <c r="AI85" s="605"/>
      <c r="AJ85" s="606"/>
      <c r="AK85" s="607"/>
      <c r="AL85" s="605"/>
      <c r="AM85" s="606"/>
      <c r="AN85" s="607"/>
      <c r="AO85" s="605"/>
      <c r="AP85" s="606"/>
      <c r="AQ85" s="607"/>
      <c r="AR85" s="605"/>
      <c r="AS85" s="606"/>
      <c r="AT85" s="607"/>
      <c r="AU85" s="605"/>
      <c r="AV85" s="606"/>
      <c r="AW85" s="607"/>
    </row>
    <row r="86" spans="1:49" x14ac:dyDescent="0.3">
      <c r="A86" s="3"/>
      <c r="B86" s="23" t="s">
        <v>192</v>
      </c>
      <c r="C86" s="304" t="s">
        <v>531</v>
      </c>
      <c r="D86" s="461"/>
      <c r="E86" s="605"/>
      <c r="F86" s="606"/>
      <c r="G86" s="607"/>
      <c r="H86" s="605"/>
      <c r="I86" s="606"/>
      <c r="J86" s="607"/>
      <c r="K86" s="605"/>
      <c r="L86" s="606"/>
      <c r="M86" s="607"/>
      <c r="N86" s="605"/>
      <c r="O86" s="606"/>
      <c r="P86" s="607"/>
      <c r="Q86" s="605"/>
      <c r="R86" s="606"/>
      <c r="S86" s="607"/>
      <c r="T86" s="605"/>
      <c r="U86" s="606"/>
      <c r="V86" s="607"/>
      <c r="W86" s="605"/>
      <c r="X86" s="606"/>
      <c r="Y86" s="607"/>
      <c r="Z86" s="605"/>
      <c r="AA86" s="606"/>
      <c r="AB86" s="607"/>
      <c r="AC86" s="605"/>
      <c r="AD86" s="606"/>
      <c r="AE86" s="607"/>
      <c r="AF86" s="605"/>
      <c r="AG86" s="606"/>
      <c r="AH86" s="607"/>
      <c r="AI86" s="605"/>
      <c r="AJ86" s="606"/>
      <c r="AK86" s="607"/>
      <c r="AL86" s="605"/>
      <c r="AM86" s="606"/>
      <c r="AN86" s="607"/>
      <c r="AO86" s="605"/>
      <c r="AP86" s="606"/>
      <c r="AQ86" s="607"/>
      <c r="AR86" s="605"/>
      <c r="AS86" s="606"/>
      <c r="AT86" s="607"/>
      <c r="AU86" s="605"/>
      <c r="AV86" s="606"/>
      <c r="AW86" s="607"/>
    </row>
    <row r="87" spans="1:49" x14ac:dyDescent="0.3">
      <c r="A87" s="3"/>
      <c r="B87" s="23" t="s">
        <v>193</v>
      </c>
      <c r="C87" s="304" t="s">
        <v>182</v>
      </c>
      <c r="D87" s="461"/>
      <c r="E87" s="605"/>
      <c r="F87" s="606"/>
      <c r="G87" s="607"/>
      <c r="H87" s="605"/>
      <c r="I87" s="606"/>
      <c r="J87" s="607"/>
      <c r="K87" s="605"/>
      <c r="L87" s="606"/>
      <c r="M87" s="607"/>
      <c r="N87" s="605"/>
      <c r="O87" s="606"/>
      <c r="P87" s="607"/>
      <c r="Q87" s="605"/>
      <c r="R87" s="606"/>
      <c r="S87" s="607"/>
      <c r="T87" s="605"/>
      <c r="U87" s="606"/>
      <c r="V87" s="607"/>
      <c r="W87" s="605"/>
      <c r="X87" s="606"/>
      <c r="Y87" s="607"/>
      <c r="Z87" s="605"/>
      <c r="AA87" s="606"/>
      <c r="AB87" s="607"/>
      <c r="AC87" s="605"/>
      <c r="AD87" s="606"/>
      <c r="AE87" s="607"/>
      <c r="AF87" s="605"/>
      <c r="AG87" s="606"/>
      <c r="AH87" s="607"/>
      <c r="AI87" s="605"/>
      <c r="AJ87" s="606"/>
      <c r="AK87" s="607"/>
      <c r="AL87" s="605"/>
      <c r="AM87" s="606"/>
      <c r="AN87" s="607"/>
      <c r="AO87" s="605"/>
      <c r="AP87" s="606"/>
      <c r="AQ87" s="607"/>
      <c r="AR87" s="605"/>
      <c r="AS87" s="606"/>
      <c r="AT87" s="607"/>
      <c r="AU87" s="605"/>
      <c r="AV87" s="606"/>
      <c r="AW87" s="607"/>
    </row>
    <row r="88" spans="1:49" ht="27.6" x14ac:dyDescent="0.3">
      <c r="A88" s="3"/>
      <c r="B88" s="23" t="s">
        <v>72</v>
      </c>
      <c r="C88" s="304" t="s">
        <v>1744</v>
      </c>
      <c r="D88" s="461"/>
      <c r="E88" s="605"/>
      <c r="F88" s="606"/>
      <c r="G88" s="607"/>
      <c r="H88" s="605"/>
      <c r="I88" s="606"/>
      <c r="J88" s="607"/>
      <c r="K88" s="605"/>
      <c r="L88" s="606"/>
      <c r="M88" s="607"/>
      <c r="N88" s="605"/>
      <c r="O88" s="606"/>
      <c r="P88" s="607"/>
      <c r="Q88" s="605"/>
      <c r="R88" s="606"/>
      <c r="S88" s="607"/>
      <c r="T88" s="605"/>
      <c r="U88" s="606"/>
      <c r="V88" s="607"/>
      <c r="W88" s="605"/>
      <c r="X88" s="606"/>
      <c r="Y88" s="607"/>
      <c r="Z88" s="605"/>
      <c r="AA88" s="606"/>
      <c r="AB88" s="607"/>
      <c r="AC88" s="605"/>
      <c r="AD88" s="606"/>
      <c r="AE88" s="607"/>
      <c r="AF88" s="605"/>
      <c r="AG88" s="606"/>
      <c r="AH88" s="607"/>
      <c r="AI88" s="605"/>
      <c r="AJ88" s="606"/>
      <c r="AK88" s="607"/>
      <c r="AL88" s="605"/>
      <c r="AM88" s="606"/>
      <c r="AN88" s="607"/>
      <c r="AO88" s="605"/>
      <c r="AP88" s="606"/>
      <c r="AQ88" s="607"/>
      <c r="AR88" s="605"/>
      <c r="AS88" s="606"/>
      <c r="AT88" s="607"/>
      <c r="AU88" s="605"/>
      <c r="AV88" s="606"/>
      <c r="AW88" s="607"/>
    </row>
    <row r="89" spans="1:49" x14ac:dyDescent="0.3">
      <c r="A89" s="3"/>
      <c r="B89" s="23" t="s">
        <v>73</v>
      </c>
      <c r="C89" s="308" t="s">
        <v>1745</v>
      </c>
      <c r="D89" s="461"/>
      <c r="E89" s="605"/>
      <c r="F89" s="606"/>
      <c r="G89" s="607"/>
      <c r="H89" s="605"/>
      <c r="I89" s="606"/>
      <c r="J89" s="607"/>
      <c r="K89" s="605"/>
      <c r="L89" s="606"/>
      <c r="M89" s="607"/>
      <c r="N89" s="605"/>
      <c r="O89" s="606"/>
      <c r="P89" s="607"/>
      <c r="Q89" s="605"/>
      <c r="R89" s="606"/>
      <c r="S89" s="607"/>
      <c r="T89" s="605"/>
      <c r="U89" s="606"/>
      <c r="V89" s="607"/>
      <c r="W89" s="605"/>
      <c r="X89" s="606"/>
      <c r="Y89" s="607"/>
      <c r="Z89" s="605"/>
      <c r="AA89" s="606"/>
      <c r="AB89" s="607"/>
      <c r="AC89" s="605"/>
      <c r="AD89" s="606"/>
      <c r="AE89" s="607"/>
      <c r="AF89" s="605"/>
      <c r="AG89" s="606"/>
      <c r="AH89" s="607"/>
      <c r="AI89" s="605"/>
      <c r="AJ89" s="606"/>
      <c r="AK89" s="607"/>
      <c r="AL89" s="605"/>
      <c r="AM89" s="606"/>
      <c r="AN89" s="607"/>
      <c r="AO89" s="605"/>
      <c r="AP89" s="606"/>
      <c r="AQ89" s="607"/>
      <c r="AR89" s="605"/>
      <c r="AS89" s="606"/>
      <c r="AT89" s="607"/>
      <c r="AU89" s="605"/>
      <c r="AV89" s="606"/>
      <c r="AW89" s="607"/>
    </row>
    <row r="90" spans="1:49" x14ac:dyDescent="0.3">
      <c r="A90" s="3"/>
      <c r="B90" s="23" t="s">
        <v>323</v>
      </c>
      <c r="C90" s="304" t="s">
        <v>45</v>
      </c>
      <c r="D90" s="461"/>
      <c r="E90" s="605"/>
      <c r="F90" s="606"/>
      <c r="G90" s="607"/>
      <c r="H90" s="605"/>
      <c r="I90" s="606"/>
      <c r="J90" s="607"/>
      <c r="K90" s="605"/>
      <c r="L90" s="606"/>
      <c r="M90" s="607"/>
      <c r="N90" s="605"/>
      <c r="O90" s="606"/>
      <c r="P90" s="607"/>
      <c r="Q90" s="605"/>
      <c r="R90" s="606"/>
      <c r="S90" s="607"/>
      <c r="T90" s="605"/>
      <c r="U90" s="606"/>
      <c r="V90" s="607"/>
      <c r="W90" s="605"/>
      <c r="X90" s="606"/>
      <c r="Y90" s="607"/>
      <c r="Z90" s="605"/>
      <c r="AA90" s="606"/>
      <c r="AB90" s="607"/>
      <c r="AC90" s="605"/>
      <c r="AD90" s="606"/>
      <c r="AE90" s="607"/>
      <c r="AF90" s="605"/>
      <c r="AG90" s="606"/>
      <c r="AH90" s="607"/>
      <c r="AI90" s="605"/>
      <c r="AJ90" s="606"/>
      <c r="AK90" s="607"/>
      <c r="AL90" s="605"/>
      <c r="AM90" s="606"/>
      <c r="AN90" s="607"/>
      <c r="AO90" s="605"/>
      <c r="AP90" s="606"/>
      <c r="AQ90" s="607"/>
      <c r="AR90" s="605"/>
      <c r="AS90" s="606"/>
      <c r="AT90" s="607"/>
      <c r="AU90" s="605"/>
      <c r="AV90" s="606"/>
      <c r="AW90" s="607"/>
    </row>
    <row r="91" spans="1:49" ht="27.6" x14ac:dyDescent="0.3">
      <c r="A91" s="3"/>
      <c r="B91" s="23" t="s">
        <v>243</v>
      </c>
      <c r="C91" s="304" t="s">
        <v>1746</v>
      </c>
      <c r="D91" s="461"/>
      <c r="E91" s="605"/>
      <c r="F91" s="606"/>
      <c r="G91" s="607"/>
      <c r="H91" s="605"/>
      <c r="I91" s="606"/>
      <c r="J91" s="607"/>
      <c r="K91" s="605"/>
      <c r="L91" s="606"/>
      <c r="M91" s="607"/>
      <c r="N91" s="605"/>
      <c r="O91" s="606"/>
      <c r="P91" s="607"/>
      <c r="Q91" s="605"/>
      <c r="R91" s="606"/>
      <c r="S91" s="607"/>
      <c r="T91" s="605"/>
      <c r="U91" s="606"/>
      <c r="V91" s="607"/>
      <c r="W91" s="605"/>
      <c r="X91" s="606"/>
      <c r="Y91" s="607"/>
      <c r="Z91" s="605"/>
      <c r="AA91" s="606"/>
      <c r="AB91" s="607"/>
      <c r="AC91" s="605"/>
      <c r="AD91" s="606"/>
      <c r="AE91" s="607"/>
      <c r="AF91" s="605"/>
      <c r="AG91" s="606"/>
      <c r="AH91" s="607"/>
      <c r="AI91" s="605"/>
      <c r="AJ91" s="606"/>
      <c r="AK91" s="607"/>
      <c r="AL91" s="605"/>
      <c r="AM91" s="606"/>
      <c r="AN91" s="607"/>
      <c r="AO91" s="605"/>
      <c r="AP91" s="606"/>
      <c r="AQ91" s="607"/>
      <c r="AR91" s="605"/>
      <c r="AS91" s="606"/>
      <c r="AT91" s="607"/>
      <c r="AU91" s="605"/>
      <c r="AV91" s="606"/>
      <c r="AW91" s="607"/>
    </row>
    <row r="92" spans="1:49" ht="27.6" x14ac:dyDescent="0.3">
      <c r="A92" s="3"/>
      <c r="B92" s="280" t="s">
        <v>834</v>
      </c>
      <c r="C92" s="304" t="s">
        <v>1747</v>
      </c>
      <c r="D92" s="461"/>
      <c r="E92" s="605"/>
      <c r="F92" s="606"/>
      <c r="G92" s="607"/>
      <c r="H92" s="605"/>
      <c r="I92" s="606"/>
      <c r="J92" s="607"/>
      <c r="K92" s="605"/>
      <c r="L92" s="606"/>
      <c r="M92" s="607"/>
      <c r="N92" s="605"/>
      <c r="O92" s="606"/>
      <c r="P92" s="607"/>
      <c r="Q92" s="605"/>
      <c r="R92" s="606"/>
      <c r="S92" s="607"/>
      <c r="T92" s="605"/>
      <c r="U92" s="606"/>
      <c r="V92" s="607"/>
      <c r="W92" s="605"/>
      <c r="X92" s="606"/>
      <c r="Y92" s="607"/>
      <c r="Z92" s="605"/>
      <c r="AA92" s="606"/>
      <c r="AB92" s="607"/>
      <c r="AC92" s="605"/>
      <c r="AD92" s="606"/>
      <c r="AE92" s="607"/>
      <c r="AF92" s="605"/>
      <c r="AG92" s="606"/>
      <c r="AH92" s="607"/>
      <c r="AI92" s="605"/>
      <c r="AJ92" s="606"/>
      <c r="AK92" s="607"/>
      <c r="AL92" s="605"/>
      <c r="AM92" s="606"/>
      <c r="AN92" s="607"/>
      <c r="AO92" s="605"/>
      <c r="AP92" s="606"/>
      <c r="AQ92" s="607"/>
      <c r="AR92" s="605"/>
      <c r="AS92" s="606"/>
      <c r="AT92" s="607"/>
      <c r="AU92" s="605"/>
      <c r="AV92" s="606"/>
      <c r="AW92" s="607"/>
    </row>
    <row r="93" spans="1:49" x14ac:dyDescent="0.3">
      <c r="A93" s="3"/>
      <c r="B93" s="23" t="s">
        <v>67</v>
      </c>
      <c r="C93" s="304" t="s">
        <v>45</v>
      </c>
      <c r="D93" s="461"/>
      <c r="E93" s="605"/>
      <c r="F93" s="606"/>
      <c r="G93" s="607"/>
      <c r="H93" s="605"/>
      <c r="I93" s="606"/>
      <c r="J93" s="607"/>
      <c r="K93" s="605"/>
      <c r="L93" s="606"/>
      <c r="M93" s="607"/>
      <c r="N93" s="605"/>
      <c r="O93" s="606"/>
      <c r="P93" s="607"/>
      <c r="Q93" s="605"/>
      <c r="R93" s="606"/>
      <c r="S93" s="607"/>
      <c r="T93" s="605"/>
      <c r="U93" s="606"/>
      <c r="V93" s="607"/>
      <c r="W93" s="605"/>
      <c r="X93" s="606"/>
      <c r="Y93" s="607"/>
      <c r="Z93" s="605"/>
      <c r="AA93" s="606"/>
      <c r="AB93" s="607"/>
      <c r="AC93" s="605"/>
      <c r="AD93" s="606"/>
      <c r="AE93" s="607"/>
      <c r="AF93" s="605"/>
      <c r="AG93" s="606"/>
      <c r="AH93" s="607"/>
      <c r="AI93" s="605"/>
      <c r="AJ93" s="606"/>
      <c r="AK93" s="607"/>
      <c r="AL93" s="605"/>
      <c r="AM93" s="606"/>
      <c r="AN93" s="607"/>
      <c r="AO93" s="605"/>
      <c r="AP93" s="606"/>
      <c r="AQ93" s="607"/>
      <c r="AR93" s="605"/>
      <c r="AS93" s="606"/>
      <c r="AT93" s="607"/>
      <c r="AU93" s="605"/>
      <c r="AV93" s="606"/>
      <c r="AW93" s="607"/>
    </row>
    <row r="94" spans="1:49" x14ac:dyDescent="0.3">
      <c r="A94" s="3"/>
      <c r="B94" s="23" t="s">
        <v>68</v>
      </c>
      <c r="C94" s="304" t="s">
        <v>45</v>
      </c>
      <c r="D94" s="461"/>
      <c r="E94" s="605"/>
      <c r="F94" s="606"/>
      <c r="G94" s="607"/>
      <c r="H94" s="605"/>
      <c r="I94" s="606"/>
      <c r="J94" s="607"/>
      <c r="K94" s="605"/>
      <c r="L94" s="606"/>
      <c r="M94" s="607"/>
      <c r="N94" s="605"/>
      <c r="O94" s="606"/>
      <c r="P94" s="607"/>
      <c r="Q94" s="605"/>
      <c r="R94" s="606"/>
      <c r="S94" s="607"/>
      <c r="T94" s="605"/>
      <c r="U94" s="606"/>
      <c r="V94" s="607"/>
      <c r="W94" s="605"/>
      <c r="X94" s="606"/>
      <c r="Y94" s="607"/>
      <c r="Z94" s="605"/>
      <c r="AA94" s="606"/>
      <c r="AB94" s="607"/>
      <c r="AC94" s="605"/>
      <c r="AD94" s="606"/>
      <c r="AE94" s="607"/>
      <c r="AF94" s="605"/>
      <c r="AG94" s="606"/>
      <c r="AH94" s="607"/>
      <c r="AI94" s="605"/>
      <c r="AJ94" s="606"/>
      <c r="AK94" s="607"/>
      <c r="AL94" s="605"/>
      <c r="AM94" s="606"/>
      <c r="AN94" s="607"/>
      <c r="AO94" s="605"/>
      <c r="AP94" s="606"/>
      <c r="AQ94" s="607"/>
      <c r="AR94" s="605"/>
      <c r="AS94" s="606"/>
      <c r="AT94" s="607"/>
      <c r="AU94" s="605"/>
      <c r="AV94" s="606"/>
      <c r="AW94" s="607"/>
    </row>
    <row r="95" spans="1:49" x14ac:dyDescent="0.3">
      <c r="A95" s="3"/>
      <c r="B95" s="23" t="s">
        <v>69</v>
      </c>
      <c r="C95" s="304" t="s">
        <v>45</v>
      </c>
      <c r="D95" s="461"/>
      <c r="E95" s="605"/>
      <c r="F95" s="606"/>
      <c r="G95" s="607"/>
      <c r="H95" s="605"/>
      <c r="I95" s="606"/>
      <c r="J95" s="607"/>
      <c r="K95" s="605"/>
      <c r="L95" s="606"/>
      <c r="M95" s="607"/>
      <c r="N95" s="605"/>
      <c r="O95" s="606"/>
      <c r="P95" s="607"/>
      <c r="Q95" s="605"/>
      <c r="R95" s="606"/>
      <c r="S95" s="607"/>
      <c r="T95" s="605"/>
      <c r="U95" s="606"/>
      <c r="V95" s="607"/>
      <c r="W95" s="605"/>
      <c r="X95" s="606"/>
      <c r="Y95" s="607"/>
      <c r="Z95" s="605"/>
      <c r="AA95" s="606"/>
      <c r="AB95" s="607"/>
      <c r="AC95" s="605"/>
      <c r="AD95" s="606"/>
      <c r="AE95" s="607"/>
      <c r="AF95" s="605"/>
      <c r="AG95" s="606"/>
      <c r="AH95" s="607"/>
      <c r="AI95" s="605"/>
      <c r="AJ95" s="606"/>
      <c r="AK95" s="607"/>
      <c r="AL95" s="605"/>
      <c r="AM95" s="606"/>
      <c r="AN95" s="607"/>
      <c r="AO95" s="605"/>
      <c r="AP95" s="606"/>
      <c r="AQ95" s="607"/>
      <c r="AR95" s="605"/>
      <c r="AS95" s="606"/>
      <c r="AT95" s="607"/>
      <c r="AU95" s="605"/>
      <c r="AV95" s="606"/>
      <c r="AW95" s="607"/>
    </row>
    <row r="96" spans="1:49" ht="96.6" x14ac:dyDescent="0.3">
      <c r="A96" s="3"/>
      <c r="B96" s="23" t="s">
        <v>843</v>
      </c>
      <c r="C96" s="304" t="s">
        <v>1772</v>
      </c>
      <c r="D96" s="461"/>
      <c r="E96" s="24" t="s">
        <v>1797</v>
      </c>
      <c r="F96" s="37" t="s">
        <v>1797</v>
      </c>
      <c r="G96" s="261" t="s">
        <v>1787</v>
      </c>
      <c r="H96" s="24" t="s">
        <v>1802</v>
      </c>
      <c r="I96" s="37" t="s">
        <v>1802</v>
      </c>
      <c r="J96" s="261" t="s">
        <v>1787</v>
      </c>
      <c r="K96" s="24" t="s">
        <v>1797</v>
      </c>
      <c r="L96" s="37" t="s">
        <v>1798</v>
      </c>
      <c r="M96" s="261" t="s">
        <v>1787</v>
      </c>
      <c r="N96" s="24" t="s">
        <v>1797</v>
      </c>
      <c r="O96" s="37" t="s">
        <v>1797</v>
      </c>
      <c r="P96" s="261" t="s">
        <v>1797</v>
      </c>
      <c r="Q96" s="24" t="s">
        <v>1797</v>
      </c>
      <c r="R96" s="37" t="s">
        <v>1797</v>
      </c>
      <c r="S96" s="261" t="s">
        <v>1787</v>
      </c>
      <c r="T96" s="24" t="s">
        <v>1802</v>
      </c>
      <c r="U96" s="37" t="s">
        <v>1805</v>
      </c>
      <c r="V96" s="261" t="s">
        <v>1787</v>
      </c>
      <c r="W96" s="24" t="s">
        <v>1799</v>
      </c>
      <c r="X96" s="37" t="s">
        <v>1800</v>
      </c>
      <c r="Y96" s="261" t="s">
        <v>1801</v>
      </c>
      <c r="Z96" s="24" t="s">
        <v>1799</v>
      </c>
      <c r="AA96" s="37" t="s">
        <v>1799</v>
      </c>
      <c r="AB96" s="261" t="s">
        <v>1799</v>
      </c>
      <c r="AC96" s="24" t="s">
        <v>1799</v>
      </c>
      <c r="AD96" s="37" t="s">
        <v>1799</v>
      </c>
      <c r="AE96" s="261" t="s">
        <v>1801</v>
      </c>
      <c r="AF96" s="24" t="s">
        <v>1803</v>
      </c>
      <c r="AG96" s="37" t="s">
        <v>1804</v>
      </c>
      <c r="AH96" s="261" t="s">
        <v>1801</v>
      </c>
      <c r="AI96" s="24" t="s">
        <v>1799</v>
      </c>
      <c r="AJ96" s="37" t="s">
        <v>1800</v>
      </c>
      <c r="AK96" s="261" t="s">
        <v>1801</v>
      </c>
      <c r="AL96" s="24" t="s">
        <v>1799</v>
      </c>
      <c r="AM96" s="37" t="s">
        <v>1799</v>
      </c>
      <c r="AN96" s="261" t="s">
        <v>1799</v>
      </c>
      <c r="AO96" s="24" t="s">
        <v>1799</v>
      </c>
      <c r="AP96" s="37" t="s">
        <v>1799</v>
      </c>
      <c r="AQ96" s="261" t="s">
        <v>1801</v>
      </c>
      <c r="AR96" s="24" t="s">
        <v>1803</v>
      </c>
      <c r="AS96" s="37" t="s">
        <v>1804</v>
      </c>
      <c r="AT96" s="261" t="s">
        <v>1801</v>
      </c>
      <c r="AU96" s="24" t="s">
        <v>1811</v>
      </c>
      <c r="AV96" s="37" t="s">
        <v>1811</v>
      </c>
      <c r="AW96" s="261" t="s">
        <v>1810</v>
      </c>
    </row>
    <row r="97" spans="1:49" x14ac:dyDescent="0.3">
      <c r="A97" s="3"/>
      <c r="B97" s="23" t="s">
        <v>312</v>
      </c>
      <c r="C97" s="304"/>
      <c r="D97" s="461"/>
      <c r="E97" s="605"/>
      <c r="F97" s="606"/>
      <c r="G97" s="607"/>
      <c r="H97" s="605"/>
      <c r="I97" s="606"/>
      <c r="J97" s="607"/>
      <c r="K97" s="605"/>
      <c r="L97" s="606"/>
      <c r="M97" s="607"/>
      <c r="N97" s="605"/>
      <c r="O97" s="606"/>
      <c r="P97" s="607"/>
      <c r="Q97" s="605"/>
      <c r="R97" s="606"/>
      <c r="S97" s="607"/>
      <c r="T97" s="605"/>
      <c r="U97" s="606"/>
      <c r="V97" s="607"/>
      <c r="W97" s="605"/>
      <c r="X97" s="606"/>
      <c r="Y97" s="607"/>
      <c r="Z97" s="605"/>
      <c r="AA97" s="606"/>
      <c r="AB97" s="607"/>
      <c r="AC97" s="605"/>
      <c r="AD97" s="606"/>
      <c r="AE97" s="607"/>
      <c r="AF97" s="605"/>
      <c r="AG97" s="606"/>
      <c r="AH97" s="607"/>
      <c r="AI97" s="605"/>
      <c r="AJ97" s="606"/>
      <c r="AK97" s="607"/>
      <c r="AL97" s="605"/>
      <c r="AM97" s="606"/>
      <c r="AN97" s="607"/>
      <c r="AO97" s="605"/>
      <c r="AP97" s="606"/>
      <c r="AQ97" s="607"/>
      <c r="AR97" s="605"/>
      <c r="AS97" s="606"/>
      <c r="AT97" s="607"/>
      <c r="AU97" s="605"/>
      <c r="AV97" s="606"/>
      <c r="AW97" s="607"/>
    </row>
    <row r="98" spans="1:49" x14ac:dyDescent="0.3">
      <c r="A98" s="3"/>
      <c r="B98" s="23" t="s">
        <v>70</v>
      </c>
      <c r="C98" s="304" t="s">
        <v>186</v>
      </c>
      <c r="D98" s="461"/>
      <c r="E98" s="605"/>
      <c r="F98" s="606"/>
      <c r="G98" s="607"/>
      <c r="H98" s="605"/>
      <c r="I98" s="606"/>
      <c r="J98" s="607"/>
      <c r="K98" s="605"/>
      <c r="L98" s="606"/>
      <c r="M98" s="607"/>
      <c r="N98" s="605"/>
      <c r="O98" s="606"/>
      <c r="P98" s="607"/>
      <c r="Q98" s="605"/>
      <c r="R98" s="606"/>
      <c r="S98" s="607"/>
      <c r="T98" s="605"/>
      <c r="U98" s="606"/>
      <c r="V98" s="607"/>
      <c r="W98" s="605"/>
      <c r="X98" s="606"/>
      <c r="Y98" s="607"/>
      <c r="Z98" s="605"/>
      <c r="AA98" s="606"/>
      <c r="AB98" s="607"/>
      <c r="AC98" s="605"/>
      <c r="AD98" s="606"/>
      <c r="AE98" s="607"/>
      <c r="AF98" s="605"/>
      <c r="AG98" s="606"/>
      <c r="AH98" s="607"/>
      <c r="AI98" s="605"/>
      <c r="AJ98" s="606"/>
      <c r="AK98" s="607"/>
      <c r="AL98" s="605"/>
      <c r="AM98" s="606"/>
      <c r="AN98" s="607"/>
      <c r="AO98" s="605"/>
      <c r="AP98" s="606"/>
      <c r="AQ98" s="607"/>
      <c r="AR98" s="605"/>
      <c r="AS98" s="606"/>
      <c r="AT98" s="607"/>
      <c r="AU98" s="605"/>
      <c r="AV98" s="606"/>
      <c r="AW98" s="607"/>
    </row>
    <row r="99" spans="1:49" ht="55.2" x14ac:dyDescent="0.3">
      <c r="A99" s="3"/>
      <c r="B99" s="23" t="s">
        <v>836</v>
      </c>
      <c r="C99" s="304" t="s">
        <v>1104</v>
      </c>
      <c r="D99" s="461"/>
      <c r="E99" s="605"/>
      <c r="F99" s="606"/>
      <c r="G99" s="607"/>
      <c r="H99" s="605"/>
      <c r="I99" s="606"/>
      <c r="J99" s="607"/>
      <c r="K99" s="605"/>
      <c r="L99" s="606"/>
      <c r="M99" s="607"/>
      <c r="N99" s="605"/>
      <c r="O99" s="606"/>
      <c r="P99" s="607"/>
      <c r="Q99" s="605"/>
      <c r="R99" s="606"/>
      <c r="S99" s="607"/>
      <c r="T99" s="605"/>
      <c r="U99" s="606"/>
      <c r="V99" s="607"/>
      <c r="W99" s="605"/>
      <c r="X99" s="606"/>
      <c r="Y99" s="607"/>
      <c r="Z99" s="605"/>
      <c r="AA99" s="606"/>
      <c r="AB99" s="607"/>
      <c r="AC99" s="605"/>
      <c r="AD99" s="606"/>
      <c r="AE99" s="607"/>
      <c r="AF99" s="605"/>
      <c r="AG99" s="606"/>
      <c r="AH99" s="607"/>
      <c r="AI99" s="605"/>
      <c r="AJ99" s="606"/>
      <c r="AK99" s="607"/>
      <c r="AL99" s="605"/>
      <c r="AM99" s="606"/>
      <c r="AN99" s="607"/>
      <c r="AO99" s="605"/>
      <c r="AP99" s="606"/>
      <c r="AQ99" s="607"/>
      <c r="AR99" s="605"/>
      <c r="AS99" s="606"/>
      <c r="AT99" s="607"/>
      <c r="AU99" s="605"/>
      <c r="AV99" s="606"/>
      <c r="AW99" s="607"/>
    </row>
    <row r="100" spans="1:49" ht="27.6" x14ac:dyDescent="0.3">
      <c r="A100" s="3"/>
      <c r="B100" s="23" t="s">
        <v>835</v>
      </c>
      <c r="C100" s="304" t="s">
        <v>1748</v>
      </c>
      <c r="D100" s="461"/>
      <c r="E100" s="605"/>
      <c r="F100" s="606"/>
      <c r="G100" s="607"/>
      <c r="H100" s="605"/>
      <c r="I100" s="606"/>
      <c r="J100" s="607"/>
      <c r="K100" s="605"/>
      <c r="L100" s="606"/>
      <c r="M100" s="607"/>
      <c r="N100" s="605"/>
      <c r="O100" s="606"/>
      <c r="P100" s="607"/>
      <c r="Q100" s="605"/>
      <c r="R100" s="606"/>
      <c r="S100" s="607"/>
      <c r="T100" s="605"/>
      <c r="U100" s="606"/>
      <c r="V100" s="607"/>
      <c r="W100" s="605"/>
      <c r="X100" s="606"/>
      <c r="Y100" s="607"/>
      <c r="Z100" s="605"/>
      <c r="AA100" s="606"/>
      <c r="AB100" s="607"/>
      <c r="AC100" s="605"/>
      <c r="AD100" s="606"/>
      <c r="AE100" s="607"/>
      <c r="AF100" s="605"/>
      <c r="AG100" s="606"/>
      <c r="AH100" s="607"/>
      <c r="AI100" s="605"/>
      <c r="AJ100" s="606"/>
      <c r="AK100" s="607"/>
      <c r="AL100" s="605"/>
      <c r="AM100" s="606"/>
      <c r="AN100" s="607"/>
      <c r="AO100" s="605"/>
      <c r="AP100" s="606"/>
      <c r="AQ100" s="607"/>
      <c r="AR100" s="605"/>
      <c r="AS100" s="606"/>
      <c r="AT100" s="607"/>
      <c r="AU100" s="605"/>
      <c r="AV100" s="606"/>
      <c r="AW100" s="607"/>
    </row>
    <row r="101" spans="1:49" x14ac:dyDescent="0.3">
      <c r="A101" s="3"/>
      <c r="B101" s="23" t="s">
        <v>71</v>
      </c>
      <c r="C101" s="304" t="s">
        <v>770</v>
      </c>
      <c r="D101" s="461"/>
      <c r="E101" s="605"/>
      <c r="F101" s="606"/>
      <c r="G101" s="607"/>
      <c r="H101" s="605"/>
      <c r="I101" s="606"/>
      <c r="J101" s="607"/>
      <c r="K101" s="605"/>
      <c r="L101" s="606"/>
      <c r="M101" s="607"/>
      <c r="N101" s="605"/>
      <c r="O101" s="606"/>
      <c r="P101" s="607"/>
      <c r="Q101" s="605"/>
      <c r="R101" s="606"/>
      <c r="S101" s="607"/>
      <c r="T101" s="605"/>
      <c r="U101" s="606"/>
      <c r="V101" s="607"/>
      <c r="W101" s="605"/>
      <c r="X101" s="606"/>
      <c r="Y101" s="607"/>
      <c r="Z101" s="605"/>
      <c r="AA101" s="606"/>
      <c r="AB101" s="607"/>
      <c r="AC101" s="605"/>
      <c r="AD101" s="606"/>
      <c r="AE101" s="607"/>
      <c r="AF101" s="605"/>
      <c r="AG101" s="606"/>
      <c r="AH101" s="607"/>
      <c r="AI101" s="605"/>
      <c r="AJ101" s="606"/>
      <c r="AK101" s="607"/>
      <c r="AL101" s="605"/>
      <c r="AM101" s="606"/>
      <c r="AN101" s="607"/>
      <c r="AO101" s="605"/>
      <c r="AP101" s="606"/>
      <c r="AQ101" s="607"/>
      <c r="AR101" s="605"/>
      <c r="AS101" s="606"/>
      <c r="AT101" s="607"/>
      <c r="AU101" s="605"/>
      <c r="AV101" s="606"/>
      <c r="AW101" s="607"/>
    </row>
    <row r="102" spans="1:49" x14ac:dyDescent="0.3">
      <c r="B102" s="23" t="s">
        <v>131</v>
      </c>
      <c r="C102" s="304" t="s">
        <v>770</v>
      </c>
      <c r="D102" s="461"/>
      <c r="E102" s="605"/>
      <c r="F102" s="606"/>
      <c r="G102" s="607"/>
      <c r="H102" s="605"/>
      <c r="I102" s="606"/>
      <c r="J102" s="607"/>
      <c r="K102" s="605"/>
      <c r="L102" s="606"/>
      <c r="M102" s="607"/>
      <c r="N102" s="605"/>
      <c r="O102" s="606"/>
      <c r="P102" s="607"/>
      <c r="Q102" s="605"/>
      <c r="R102" s="606"/>
      <c r="S102" s="607"/>
      <c r="T102" s="605"/>
      <c r="U102" s="606"/>
      <c r="V102" s="607"/>
      <c r="W102" s="605"/>
      <c r="X102" s="606"/>
      <c r="Y102" s="607"/>
      <c r="Z102" s="605"/>
      <c r="AA102" s="606"/>
      <c r="AB102" s="607"/>
      <c r="AC102" s="605"/>
      <c r="AD102" s="606"/>
      <c r="AE102" s="607"/>
      <c r="AF102" s="605"/>
      <c r="AG102" s="606"/>
      <c r="AH102" s="607"/>
      <c r="AI102" s="605"/>
      <c r="AJ102" s="606"/>
      <c r="AK102" s="607"/>
      <c r="AL102" s="605"/>
      <c r="AM102" s="606"/>
      <c r="AN102" s="607"/>
      <c r="AO102" s="605"/>
      <c r="AP102" s="606"/>
      <c r="AQ102" s="607"/>
      <c r="AR102" s="605"/>
      <c r="AS102" s="606"/>
      <c r="AT102" s="607"/>
      <c r="AU102" s="605"/>
      <c r="AV102" s="606"/>
      <c r="AW102" s="607"/>
    </row>
    <row r="103" spans="1:49" x14ac:dyDescent="0.3">
      <c r="B103" s="280" t="s">
        <v>954</v>
      </c>
      <c r="C103" s="304" t="s">
        <v>770</v>
      </c>
      <c r="D103" s="461"/>
      <c r="E103" s="605"/>
      <c r="F103" s="606"/>
      <c r="G103" s="607"/>
      <c r="H103" s="605"/>
      <c r="I103" s="606"/>
      <c r="J103" s="607"/>
      <c r="K103" s="605"/>
      <c r="L103" s="606"/>
      <c r="M103" s="607"/>
      <c r="N103" s="605"/>
      <c r="O103" s="606"/>
      <c r="P103" s="607"/>
      <c r="Q103" s="605"/>
      <c r="R103" s="606"/>
      <c r="S103" s="607"/>
      <c r="T103" s="605"/>
      <c r="U103" s="606"/>
      <c r="V103" s="607"/>
      <c r="W103" s="605"/>
      <c r="X103" s="606"/>
      <c r="Y103" s="607"/>
      <c r="Z103" s="605"/>
      <c r="AA103" s="606"/>
      <c r="AB103" s="607"/>
      <c r="AC103" s="605"/>
      <c r="AD103" s="606"/>
      <c r="AE103" s="607"/>
      <c r="AF103" s="605"/>
      <c r="AG103" s="606"/>
      <c r="AH103" s="607"/>
      <c r="AI103" s="605"/>
      <c r="AJ103" s="606"/>
      <c r="AK103" s="607"/>
      <c r="AL103" s="605"/>
      <c r="AM103" s="606"/>
      <c r="AN103" s="607"/>
      <c r="AO103" s="605"/>
      <c r="AP103" s="606"/>
      <c r="AQ103" s="607"/>
      <c r="AR103" s="605"/>
      <c r="AS103" s="606"/>
      <c r="AT103" s="607"/>
      <c r="AU103" s="605"/>
      <c r="AV103" s="606"/>
      <c r="AW103" s="607"/>
    </row>
    <row r="104" spans="1:49" x14ac:dyDescent="0.3">
      <c r="B104" s="280" t="s">
        <v>955</v>
      </c>
      <c r="C104" s="304" t="s">
        <v>770</v>
      </c>
      <c r="D104" s="461"/>
      <c r="E104" s="605"/>
      <c r="F104" s="606"/>
      <c r="G104" s="607"/>
      <c r="H104" s="605"/>
      <c r="I104" s="606"/>
      <c r="J104" s="607"/>
      <c r="K104" s="605"/>
      <c r="L104" s="606"/>
      <c r="M104" s="607"/>
      <c r="N104" s="605"/>
      <c r="O104" s="606"/>
      <c r="P104" s="607"/>
      <c r="Q104" s="605"/>
      <c r="R104" s="606"/>
      <c r="S104" s="607"/>
      <c r="T104" s="605"/>
      <c r="U104" s="606"/>
      <c r="V104" s="607"/>
      <c r="W104" s="605"/>
      <c r="X104" s="606"/>
      <c r="Y104" s="607"/>
      <c r="Z104" s="605"/>
      <c r="AA104" s="606"/>
      <c r="AB104" s="607"/>
      <c r="AC104" s="605"/>
      <c r="AD104" s="606"/>
      <c r="AE104" s="607"/>
      <c r="AF104" s="605"/>
      <c r="AG104" s="606"/>
      <c r="AH104" s="607"/>
      <c r="AI104" s="605"/>
      <c r="AJ104" s="606"/>
      <c r="AK104" s="607"/>
      <c r="AL104" s="605"/>
      <c r="AM104" s="606"/>
      <c r="AN104" s="607"/>
      <c r="AO104" s="605"/>
      <c r="AP104" s="606"/>
      <c r="AQ104" s="607"/>
      <c r="AR104" s="605"/>
      <c r="AS104" s="606"/>
      <c r="AT104" s="607"/>
      <c r="AU104" s="605"/>
      <c r="AV104" s="606"/>
      <c r="AW104" s="607"/>
    </row>
    <row r="105" spans="1:49" x14ac:dyDescent="0.3">
      <c r="B105" s="23" t="s">
        <v>211</v>
      </c>
      <c r="C105" s="304" t="s">
        <v>45</v>
      </c>
      <c r="D105" s="461"/>
      <c r="E105" s="763"/>
      <c r="F105" s="761"/>
      <c r="G105" s="762"/>
      <c r="H105" s="605"/>
      <c r="I105" s="606"/>
      <c r="J105" s="607"/>
      <c r="K105" s="605"/>
      <c r="L105" s="606"/>
      <c r="M105" s="607"/>
      <c r="N105" s="605"/>
      <c r="O105" s="606"/>
      <c r="P105" s="607"/>
      <c r="Q105" s="605"/>
      <c r="R105" s="606"/>
      <c r="S105" s="607"/>
      <c r="T105" s="605"/>
      <c r="U105" s="606"/>
      <c r="V105" s="607"/>
      <c r="W105" s="605"/>
      <c r="X105" s="606"/>
      <c r="Y105" s="607"/>
      <c r="Z105" s="605"/>
      <c r="AA105" s="606"/>
      <c r="AB105" s="607"/>
      <c r="AC105" s="605"/>
      <c r="AD105" s="606"/>
      <c r="AE105" s="607"/>
      <c r="AF105" s="605"/>
      <c r="AG105" s="606"/>
      <c r="AH105" s="607"/>
      <c r="AI105" s="605"/>
      <c r="AJ105" s="606"/>
      <c r="AK105" s="607"/>
      <c r="AL105" s="605"/>
      <c r="AM105" s="606"/>
      <c r="AN105" s="607"/>
      <c r="AO105" s="605"/>
      <c r="AP105" s="606"/>
      <c r="AQ105" s="607"/>
      <c r="AR105" s="605"/>
      <c r="AS105" s="606"/>
      <c r="AT105" s="607"/>
      <c r="AU105" s="605"/>
      <c r="AV105" s="606"/>
      <c r="AW105" s="607"/>
    </row>
    <row r="106" spans="1:49" x14ac:dyDescent="0.3">
      <c r="B106" s="23" t="s">
        <v>213</v>
      </c>
      <c r="C106" s="304" t="s">
        <v>45</v>
      </c>
      <c r="D106" s="461"/>
      <c r="E106" s="763"/>
      <c r="F106" s="761"/>
      <c r="G106" s="762"/>
      <c r="H106" s="605"/>
      <c r="I106" s="606"/>
      <c r="J106" s="607"/>
      <c r="K106" s="605"/>
      <c r="L106" s="606"/>
      <c r="M106" s="607"/>
      <c r="N106" s="605"/>
      <c r="O106" s="606"/>
      <c r="P106" s="607"/>
      <c r="Q106" s="605"/>
      <c r="R106" s="606"/>
      <c r="S106" s="607"/>
      <c r="T106" s="605"/>
      <c r="U106" s="606"/>
      <c r="V106" s="607"/>
      <c r="W106" s="605"/>
      <c r="X106" s="606"/>
      <c r="Y106" s="607"/>
      <c r="Z106" s="605"/>
      <c r="AA106" s="606"/>
      <c r="AB106" s="607"/>
      <c r="AC106" s="605"/>
      <c r="AD106" s="606"/>
      <c r="AE106" s="607"/>
      <c r="AF106" s="605"/>
      <c r="AG106" s="606"/>
      <c r="AH106" s="607"/>
      <c r="AI106" s="605"/>
      <c r="AJ106" s="606"/>
      <c r="AK106" s="607"/>
      <c r="AL106" s="605"/>
      <c r="AM106" s="606"/>
      <c r="AN106" s="607"/>
      <c r="AO106" s="605"/>
      <c r="AP106" s="606"/>
      <c r="AQ106" s="607"/>
      <c r="AR106" s="605"/>
      <c r="AS106" s="606"/>
      <c r="AT106" s="607"/>
      <c r="AU106" s="605"/>
      <c r="AV106" s="606"/>
      <c r="AW106" s="607"/>
    </row>
    <row r="107" spans="1:49" x14ac:dyDescent="0.3">
      <c r="B107" s="23" t="s">
        <v>370</v>
      </c>
      <c r="C107" s="304" t="s">
        <v>45</v>
      </c>
      <c r="D107" s="461"/>
      <c r="E107" s="763"/>
      <c r="F107" s="761"/>
      <c r="G107" s="762"/>
      <c r="H107" s="605"/>
      <c r="I107" s="606"/>
      <c r="J107" s="607"/>
      <c r="K107" s="605"/>
      <c r="L107" s="606"/>
      <c r="M107" s="607"/>
      <c r="N107" s="605"/>
      <c r="O107" s="606"/>
      <c r="P107" s="607"/>
      <c r="Q107" s="605"/>
      <c r="R107" s="606"/>
      <c r="S107" s="607"/>
      <c r="T107" s="605"/>
      <c r="U107" s="606"/>
      <c r="V107" s="607"/>
      <c r="W107" s="605"/>
      <c r="X107" s="606"/>
      <c r="Y107" s="607"/>
      <c r="Z107" s="605"/>
      <c r="AA107" s="606"/>
      <c r="AB107" s="607"/>
      <c r="AC107" s="605"/>
      <c r="AD107" s="606"/>
      <c r="AE107" s="607"/>
      <c r="AF107" s="605"/>
      <c r="AG107" s="606"/>
      <c r="AH107" s="607"/>
      <c r="AI107" s="605"/>
      <c r="AJ107" s="606"/>
      <c r="AK107" s="607"/>
      <c r="AL107" s="605"/>
      <c r="AM107" s="606"/>
      <c r="AN107" s="607"/>
      <c r="AO107" s="605"/>
      <c r="AP107" s="606"/>
      <c r="AQ107" s="607"/>
      <c r="AR107" s="605"/>
      <c r="AS107" s="606"/>
      <c r="AT107" s="607"/>
      <c r="AU107" s="605"/>
      <c r="AV107" s="606"/>
      <c r="AW107" s="607"/>
    </row>
    <row r="108" spans="1:49" x14ac:dyDescent="0.3">
      <c r="B108" s="23" t="s">
        <v>214</v>
      </c>
      <c r="C108" s="304" t="s">
        <v>45</v>
      </c>
      <c r="D108" s="461"/>
      <c r="E108" s="763"/>
      <c r="F108" s="761"/>
      <c r="G108" s="762"/>
      <c r="H108" s="605"/>
      <c r="I108" s="606"/>
      <c r="J108" s="607"/>
      <c r="K108" s="605"/>
      <c r="L108" s="606"/>
      <c r="M108" s="607"/>
      <c r="N108" s="605"/>
      <c r="O108" s="606"/>
      <c r="P108" s="607"/>
      <c r="Q108" s="605"/>
      <c r="R108" s="606"/>
      <c r="S108" s="607"/>
      <c r="T108" s="605"/>
      <c r="U108" s="606"/>
      <c r="V108" s="607"/>
      <c r="W108" s="605"/>
      <c r="X108" s="606"/>
      <c r="Y108" s="607"/>
      <c r="Z108" s="605"/>
      <c r="AA108" s="606"/>
      <c r="AB108" s="607"/>
      <c r="AC108" s="605"/>
      <c r="AD108" s="606"/>
      <c r="AE108" s="607"/>
      <c r="AF108" s="605"/>
      <c r="AG108" s="606"/>
      <c r="AH108" s="607"/>
      <c r="AI108" s="605"/>
      <c r="AJ108" s="606"/>
      <c r="AK108" s="607"/>
      <c r="AL108" s="605"/>
      <c r="AM108" s="606"/>
      <c r="AN108" s="607"/>
      <c r="AO108" s="605"/>
      <c r="AP108" s="606"/>
      <c r="AQ108" s="607"/>
      <c r="AR108" s="605"/>
      <c r="AS108" s="606"/>
      <c r="AT108" s="607"/>
      <c r="AU108" s="605"/>
      <c r="AV108" s="606"/>
      <c r="AW108" s="607"/>
    </row>
    <row r="109" spans="1:49" x14ac:dyDescent="0.3">
      <c r="B109" s="23" t="s">
        <v>1776</v>
      </c>
      <c r="C109" s="304" t="s">
        <v>45</v>
      </c>
      <c r="D109" s="461" t="s">
        <v>1778</v>
      </c>
      <c r="E109" s="763"/>
      <c r="F109" s="761"/>
      <c r="G109" s="762"/>
      <c r="H109" s="605"/>
      <c r="I109" s="606"/>
      <c r="J109" s="607"/>
      <c r="K109" s="24" t="s">
        <v>1780</v>
      </c>
      <c r="L109" s="606"/>
      <c r="M109" s="607"/>
      <c r="N109" s="24" t="s">
        <v>1780</v>
      </c>
      <c r="O109" s="606"/>
      <c r="P109" s="607"/>
      <c r="Q109" s="24" t="s">
        <v>1759</v>
      </c>
      <c r="R109" s="606"/>
      <c r="S109" s="607"/>
      <c r="T109" s="24" t="s">
        <v>1780</v>
      </c>
      <c r="U109" s="606"/>
      <c r="V109" s="607"/>
      <c r="W109" s="24" t="s">
        <v>1780</v>
      </c>
      <c r="X109" s="606"/>
      <c r="Y109" s="607"/>
      <c r="Z109" s="24" t="s">
        <v>1780</v>
      </c>
      <c r="AA109" s="606"/>
      <c r="AB109" s="607"/>
      <c r="AC109" s="24" t="s">
        <v>1759</v>
      </c>
      <c r="AD109" s="606"/>
      <c r="AE109" s="607"/>
      <c r="AF109" s="24" t="s">
        <v>1780</v>
      </c>
      <c r="AG109" s="606"/>
      <c r="AH109" s="607"/>
      <c r="AI109" s="24" t="s">
        <v>1780</v>
      </c>
      <c r="AJ109" s="606"/>
      <c r="AK109" s="607"/>
      <c r="AL109" s="24" t="s">
        <v>1780</v>
      </c>
      <c r="AM109" s="606"/>
      <c r="AN109" s="607"/>
      <c r="AO109" s="24" t="s">
        <v>1759</v>
      </c>
      <c r="AP109" s="606"/>
      <c r="AQ109" s="607"/>
      <c r="AR109" s="24" t="s">
        <v>1780</v>
      </c>
      <c r="AS109" s="606"/>
      <c r="AT109" s="607"/>
      <c r="AU109" s="24" t="s">
        <v>1780</v>
      </c>
      <c r="AV109" s="606"/>
      <c r="AW109" s="607"/>
    </row>
    <row r="110" spans="1:49" x14ac:dyDescent="0.3">
      <c r="B110" s="23" t="s">
        <v>1777</v>
      </c>
      <c r="C110" s="304" t="s">
        <v>45</v>
      </c>
      <c r="D110" s="461" t="s">
        <v>1779</v>
      </c>
      <c r="E110" s="763"/>
      <c r="F110" s="761"/>
      <c r="G110" s="762"/>
      <c r="H110" s="605"/>
      <c r="I110" s="606"/>
      <c r="J110" s="607"/>
      <c r="K110" s="24" t="s">
        <v>1780</v>
      </c>
      <c r="L110" s="606"/>
      <c r="M110" s="607"/>
      <c r="N110" s="24" t="s">
        <v>1759</v>
      </c>
      <c r="O110" s="606"/>
      <c r="P110" s="607"/>
      <c r="Q110" s="24" t="s">
        <v>1759</v>
      </c>
      <c r="R110" s="606"/>
      <c r="S110" s="607"/>
      <c r="T110" s="24" t="s">
        <v>1780</v>
      </c>
      <c r="U110" s="606"/>
      <c r="V110" s="607"/>
      <c r="W110" s="24" t="s">
        <v>1780</v>
      </c>
      <c r="X110" s="606"/>
      <c r="Y110" s="607"/>
      <c r="Z110" s="24" t="s">
        <v>1759</v>
      </c>
      <c r="AA110" s="606"/>
      <c r="AB110" s="607"/>
      <c r="AC110" s="24" t="s">
        <v>1759</v>
      </c>
      <c r="AD110" s="606"/>
      <c r="AE110" s="607"/>
      <c r="AF110" s="24" t="s">
        <v>1780</v>
      </c>
      <c r="AG110" s="606"/>
      <c r="AH110" s="607"/>
      <c r="AI110" s="24" t="s">
        <v>1780</v>
      </c>
      <c r="AJ110" s="606"/>
      <c r="AK110" s="607"/>
      <c r="AL110" s="24" t="s">
        <v>1759</v>
      </c>
      <c r="AM110" s="606"/>
      <c r="AN110" s="607"/>
      <c r="AO110" s="24" t="s">
        <v>1759</v>
      </c>
      <c r="AP110" s="606"/>
      <c r="AQ110" s="607"/>
      <c r="AR110" s="24" t="s">
        <v>1780</v>
      </c>
      <c r="AS110" s="606"/>
      <c r="AT110" s="607"/>
      <c r="AU110" s="24" t="s">
        <v>1780</v>
      </c>
      <c r="AV110" s="606"/>
      <c r="AW110" s="607"/>
    </row>
    <row r="111" spans="1:49" ht="55.2" x14ac:dyDescent="0.3">
      <c r="B111" s="23" t="s">
        <v>1789</v>
      </c>
      <c r="C111" s="304" t="s">
        <v>45</v>
      </c>
      <c r="D111" s="461" t="s">
        <v>1788</v>
      </c>
      <c r="E111" s="763"/>
      <c r="F111" s="761"/>
      <c r="G111" s="762"/>
      <c r="H111" s="605"/>
      <c r="I111" s="606"/>
      <c r="J111" s="607"/>
      <c r="K111" s="605"/>
      <c r="L111" s="606"/>
      <c r="M111" s="607"/>
      <c r="N111" s="605"/>
      <c r="O111" s="606"/>
      <c r="P111" s="607"/>
      <c r="Q111" s="605"/>
      <c r="R111" s="606"/>
      <c r="S111" s="607"/>
      <c r="T111" s="605"/>
      <c r="U111" s="606"/>
      <c r="V111" s="607"/>
      <c r="W111" s="605"/>
      <c r="X111" s="606"/>
      <c r="Y111" s="607"/>
      <c r="Z111" s="605"/>
      <c r="AA111" s="606"/>
      <c r="AB111" s="607"/>
      <c r="AC111" s="605"/>
      <c r="AD111" s="606"/>
      <c r="AE111" s="607"/>
      <c r="AF111" s="605"/>
      <c r="AG111" s="606"/>
      <c r="AH111" s="607"/>
      <c r="AI111" s="24">
        <v>0.6</v>
      </c>
      <c r="AJ111" s="37">
        <f>0.6*0.9</f>
        <v>0.54</v>
      </c>
      <c r="AK111" s="261">
        <f>AJ111</f>
        <v>0.54</v>
      </c>
      <c r="AL111" s="24">
        <v>0.6</v>
      </c>
      <c r="AM111" s="37">
        <v>0.6</v>
      </c>
      <c r="AN111" s="261">
        <v>0.6</v>
      </c>
      <c r="AO111" s="24">
        <v>0.6</v>
      </c>
      <c r="AP111" s="37">
        <v>0.6</v>
      </c>
      <c r="AQ111" s="261" t="s">
        <v>45</v>
      </c>
      <c r="AR111" s="24">
        <v>0.6</v>
      </c>
      <c r="AS111" s="37">
        <f>0.6*0.9</f>
        <v>0.54</v>
      </c>
      <c r="AT111" s="261">
        <f>AS111</f>
        <v>0.54</v>
      </c>
      <c r="AU111" s="24">
        <v>0.69</v>
      </c>
      <c r="AV111" s="37">
        <v>0.69</v>
      </c>
      <c r="AW111" s="261" t="s">
        <v>45</v>
      </c>
    </row>
    <row r="112" spans="1:49" x14ac:dyDescent="0.3">
      <c r="A112" s="189" t="s">
        <v>1767</v>
      </c>
      <c r="B112" s="23"/>
      <c r="C112" s="304"/>
      <c r="D112" s="461"/>
      <c r="E112" s="474"/>
      <c r="F112" s="250"/>
      <c r="G112" s="286"/>
      <c r="H112" s="453"/>
      <c r="I112" s="241"/>
      <c r="J112" s="243"/>
      <c r="K112" s="453"/>
      <c r="L112" s="241"/>
      <c r="M112" s="243"/>
      <c r="N112" s="453"/>
      <c r="O112" s="241"/>
      <c r="P112" s="243"/>
      <c r="Q112" s="453"/>
      <c r="R112" s="241"/>
      <c r="S112" s="243"/>
      <c r="T112" s="453"/>
      <c r="U112" s="241"/>
      <c r="V112" s="243"/>
      <c r="W112" s="453"/>
      <c r="X112" s="241"/>
      <c r="Y112" s="243"/>
      <c r="Z112" s="453"/>
      <c r="AA112" s="241"/>
      <c r="AB112" s="243"/>
      <c r="AC112" s="453"/>
      <c r="AD112" s="241"/>
      <c r="AE112" s="243"/>
      <c r="AF112" s="453"/>
      <c r="AG112" s="241"/>
      <c r="AH112" s="243"/>
      <c r="AI112" s="453"/>
      <c r="AJ112" s="241"/>
      <c r="AK112" s="243"/>
      <c r="AL112" s="453"/>
      <c r="AM112" s="241"/>
      <c r="AN112" s="243"/>
      <c r="AO112" s="453"/>
      <c r="AP112" s="241"/>
      <c r="AQ112" s="243"/>
      <c r="AR112" s="453"/>
      <c r="AS112" s="241"/>
      <c r="AT112" s="243"/>
      <c r="AU112" s="453"/>
      <c r="AV112" s="241"/>
      <c r="AW112" s="243"/>
    </row>
    <row r="113" spans="1:49" x14ac:dyDescent="0.3">
      <c r="A113" s="3"/>
      <c r="B113" s="23" t="s">
        <v>75</v>
      </c>
      <c r="C113" s="779" t="s">
        <v>45</v>
      </c>
      <c r="D113" s="784"/>
      <c r="E113" s="605"/>
      <c r="F113" s="606"/>
      <c r="G113" s="607"/>
      <c r="H113" s="605"/>
      <c r="I113" s="606"/>
      <c r="J113" s="607"/>
      <c r="K113" s="605"/>
      <c r="L113" s="606"/>
      <c r="M113" s="607"/>
      <c r="N113" s="605"/>
      <c r="O113" s="606"/>
      <c r="P113" s="607"/>
      <c r="Q113" s="605"/>
      <c r="R113" s="606"/>
      <c r="S113" s="607"/>
      <c r="T113" s="605"/>
      <c r="U113" s="606"/>
      <c r="V113" s="607"/>
      <c r="W113" s="605"/>
      <c r="X113" s="606"/>
      <c r="Y113" s="607"/>
      <c r="Z113" s="605"/>
      <c r="AA113" s="606"/>
      <c r="AB113" s="607"/>
      <c r="AC113" s="605"/>
      <c r="AD113" s="606"/>
      <c r="AE113" s="607"/>
      <c r="AF113" s="605"/>
      <c r="AG113" s="606"/>
      <c r="AH113" s="607"/>
      <c r="AI113" s="605"/>
      <c r="AJ113" s="606"/>
      <c r="AK113" s="607"/>
      <c r="AL113" s="605"/>
      <c r="AM113" s="606"/>
      <c r="AN113" s="607"/>
      <c r="AO113" s="605"/>
      <c r="AP113" s="606"/>
      <c r="AQ113" s="607"/>
      <c r="AR113" s="605"/>
      <c r="AS113" s="606"/>
      <c r="AT113" s="607"/>
      <c r="AU113" s="605"/>
      <c r="AV113" s="606"/>
      <c r="AW113" s="607"/>
    </row>
    <row r="114" spans="1:49" x14ac:dyDescent="0.3">
      <c r="A114" s="272"/>
      <c r="B114" s="23" t="s">
        <v>219</v>
      </c>
      <c r="C114" s="779" t="s">
        <v>45</v>
      </c>
      <c r="D114" s="784"/>
      <c r="E114" s="605"/>
      <c r="F114" s="606"/>
      <c r="G114" s="607"/>
      <c r="H114" s="605"/>
      <c r="I114" s="606"/>
      <c r="J114" s="607"/>
      <c r="K114" s="605"/>
      <c r="L114" s="606"/>
      <c r="M114" s="607"/>
      <c r="N114" s="605"/>
      <c r="O114" s="606"/>
      <c r="P114" s="607"/>
      <c r="Q114" s="605"/>
      <c r="R114" s="606"/>
      <c r="S114" s="607"/>
      <c r="T114" s="605"/>
      <c r="U114" s="606"/>
      <c r="V114" s="607"/>
      <c r="W114" s="605"/>
      <c r="X114" s="606"/>
      <c r="Y114" s="607"/>
      <c r="Z114" s="605"/>
      <c r="AA114" s="606"/>
      <c r="AB114" s="607"/>
      <c r="AC114" s="605"/>
      <c r="AD114" s="606"/>
      <c r="AE114" s="607"/>
      <c r="AF114" s="605"/>
      <c r="AG114" s="606"/>
      <c r="AH114" s="607"/>
      <c r="AI114" s="605"/>
      <c r="AJ114" s="606"/>
      <c r="AK114" s="607"/>
      <c r="AL114" s="605"/>
      <c r="AM114" s="606"/>
      <c r="AN114" s="607"/>
      <c r="AO114" s="605"/>
      <c r="AP114" s="606"/>
      <c r="AQ114" s="607"/>
      <c r="AR114" s="605"/>
      <c r="AS114" s="606"/>
      <c r="AT114" s="607"/>
      <c r="AU114" s="605"/>
      <c r="AV114" s="606"/>
      <c r="AW114" s="607"/>
    </row>
    <row r="115" spans="1:49" x14ac:dyDescent="0.3">
      <c r="A115" s="3"/>
      <c r="B115" s="23" t="s">
        <v>76</v>
      </c>
      <c r="C115" s="779" t="s">
        <v>45</v>
      </c>
      <c r="D115" s="784"/>
      <c r="E115" s="605"/>
      <c r="F115" s="606"/>
      <c r="G115" s="607"/>
      <c r="H115" s="605"/>
      <c r="I115" s="606"/>
      <c r="J115" s="607"/>
      <c r="K115" s="605"/>
      <c r="L115" s="606"/>
      <c r="M115" s="607"/>
      <c r="N115" s="605"/>
      <c r="O115" s="606"/>
      <c r="P115" s="607"/>
      <c r="Q115" s="605"/>
      <c r="R115" s="606"/>
      <c r="S115" s="607"/>
      <c r="T115" s="605"/>
      <c r="U115" s="606"/>
      <c r="V115" s="607"/>
      <c r="W115" s="605"/>
      <c r="X115" s="606"/>
      <c r="Y115" s="607"/>
      <c r="Z115" s="605"/>
      <c r="AA115" s="606"/>
      <c r="AB115" s="607"/>
      <c r="AC115" s="605"/>
      <c r="AD115" s="606"/>
      <c r="AE115" s="607"/>
      <c r="AF115" s="605"/>
      <c r="AG115" s="606"/>
      <c r="AH115" s="607"/>
      <c r="AI115" s="605"/>
      <c r="AJ115" s="606"/>
      <c r="AK115" s="607"/>
      <c r="AL115" s="605"/>
      <c r="AM115" s="606"/>
      <c r="AN115" s="607"/>
      <c r="AO115" s="605"/>
      <c r="AP115" s="606"/>
      <c r="AQ115" s="607"/>
      <c r="AR115" s="605"/>
      <c r="AS115" s="606"/>
      <c r="AT115" s="607"/>
      <c r="AU115" s="605"/>
      <c r="AV115" s="606"/>
      <c r="AW115" s="607"/>
    </row>
    <row r="116" spans="1:49" x14ac:dyDescent="0.3">
      <c r="A116" s="3"/>
      <c r="B116" s="23" t="s">
        <v>77</v>
      </c>
      <c r="C116" s="779" t="s">
        <v>45</v>
      </c>
      <c r="D116" s="784"/>
      <c r="E116" s="605"/>
      <c r="F116" s="606"/>
      <c r="G116" s="607"/>
      <c r="H116" s="605"/>
      <c r="I116" s="606"/>
      <c r="J116" s="607"/>
      <c r="K116" s="605"/>
      <c r="L116" s="606"/>
      <c r="M116" s="607"/>
      <c r="N116" s="605"/>
      <c r="O116" s="606"/>
      <c r="P116" s="607"/>
      <c r="Q116" s="605"/>
      <c r="R116" s="606"/>
      <c r="S116" s="607"/>
      <c r="T116" s="605"/>
      <c r="U116" s="606"/>
      <c r="V116" s="607"/>
      <c r="W116" s="605"/>
      <c r="X116" s="606"/>
      <c r="Y116" s="607"/>
      <c r="Z116" s="605"/>
      <c r="AA116" s="606"/>
      <c r="AB116" s="607"/>
      <c r="AC116" s="605"/>
      <c r="AD116" s="606"/>
      <c r="AE116" s="607"/>
      <c r="AF116" s="605"/>
      <c r="AG116" s="606"/>
      <c r="AH116" s="607"/>
      <c r="AI116" s="605"/>
      <c r="AJ116" s="606"/>
      <c r="AK116" s="607"/>
      <c r="AL116" s="605"/>
      <c r="AM116" s="606"/>
      <c r="AN116" s="607"/>
      <c r="AO116" s="605"/>
      <c r="AP116" s="606"/>
      <c r="AQ116" s="607"/>
      <c r="AR116" s="605"/>
      <c r="AS116" s="606"/>
      <c r="AT116" s="607"/>
      <c r="AU116" s="605"/>
      <c r="AV116" s="606"/>
      <c r="AW116" s="607"/>
    </row>
    <row r="117" spans="1:49" x14ac:dyDescent="0.3">
      <c r="A117" s="3"/>
      <c r="B117" s="23" t="s">
        <v>78</v>
      </c>
      <c r="C117" s="779" t="s">
        <v>45</v>
      </c>
      <c r="D117" s="784"/>
      <c r="E117" s="605"/>
      <c r="F117" s="606"/>
      <c r="G117" s="607"/>
      <c r="H117" s="605"/>
      <c r="I117" s="606"/>
      <c r="J117" s="607"/>
      <c r="K117" s="605"/>
      <c r="L117" s="606"/>
      <c r="M117" s="607"/>
      <c r="N117" s="605"/>
      <c r="O117" s="606"/>
      <c r="P117" s="607"/>
      <c r="Q117" s="605"/>
      <c r="R117" s="606"/>
      <c r="S117" s="607"/>
      <c r="T117" s="605"/>
      <c r="U117" s="606"/>
      <c r="V117" s="607"/>
      <c r="W117" s="605"/>
      <c r="X117" s="606"/>
      <c r="Y117" s="607"/>
      <c r="Z117" s="605"/>
      <c r="AA117" s="606"/>
      <c r="AB117" s="607"/>
      <c r="AC117" s="605"/>
      <c r="AD117" s="606"/>
      <c r="AE117" s="607"/>
      <c r="AF117" s="605"/>
      <c r="AG117" s="606"/>
      <c r="AH117" s="607"/>
      <c r="AI117" s="605"/>
      <c r="AJ117" s="606"/>
      <c r="AK117" s="607"/>
      <c r="AL117" s="605"/>
      <c r="AM117" s="606"/>
      <c r="AN117" s="607"/>
      <c r="AO117" s="605"/>
      <c r="AP117" s="606"/>
      <c r="AQ117" s="607"/>
      <c r="AR117" s="605"/>
      <c r="AS117" s="606"/>
      <c r="AT117" s="607"/>
      <c r="AU117" s="605"/>
      <c r="AV117" s="606"/>
      <c r="AW117" s="607"/>
    </row>
    <row r="118" spans="1:49" x14ac:dyDescent="0.3">
      <c r="A118" s="3"/>
      <c r="B118" s="23" t="s">
        <v>80</v>
      </c>
      <c r="C118" s="779" t="s">
        <v>45</v>
      </c>
      <c r="D118" s="784"/>
      <c r="E118" s="605"/>
      <c r="F118" s="606"/>
      <c r="G118" s="607"/>
      <c r="H118" s="605"/>
      <c r="I118" s="606"/>
      <c r="J118" s="607"/>
      <c r="K118" s="605"/>
      <c r="L118" s="606"/>
      <c r="M118" s="607"/>
      <c r="N118" s="605"/>
      <c r="O118" s="606"/>
      <c r="P118" s="607"/>
      <c r="Q118" s="605"/>
      <c r="R118" s="606"/>
      <c r="S118" s="607"/>
      <c r="T118" s="605"/>
      <c r="U118" s="606"/>
      <c r="V118" s="607"/>
      <c r="W118" s="605"/>
      <c r="X118" s="606"/>
      <c r="Y118" s="607"/>
      <c r="Z118" s="605"/>
      <c r="AA118" s="606"/>
      <c r="AB118" s="607"/>
      <c r="AC118" s="605"/>
      <c r="AD118" s="606"/>
      <c r="AE118" s="607"/>
      <c r="AF118" s="605"/>
      <c r="AG118" s="606"/>
      <c r="AH118" s="607"/>
      <c r="AI118" s="605"/>
      <c r="AJ118" s="606"/>
      <c r="AK118" s="607"/>
      <c r="AL118" s="605"/>
      <c r="AM118" s="606"/>
      <c r="AN118" s="607"/>
      <c r="AO118" s="605"/>
      <c r="AP118" s="606"/>
      <c r="AQ118" s="607"/>
      <c r="AR118" s="605"/>
      <c r="AS118" s="606"/>
      <c r="AT118" s="607"/>
      <c r="AU118" s="605"/>
      <c r="AV118" s="606"/>
      <c r="AW118" s="607"/>
    </row>
    <row r="119" spans="1:49" x14ac:dyDescent="0.3">
      <c r="A119" s="272"/>
      <c r="B119" s="23" t="s">
        <v>79</v>
      </c>
      <c r="C119" s="779" t="s">
        <v>45</v>
      </c>
      <c r="D119" s="784"/>
      <c r="E119" s="605"/>
      <c r="F119" s="606"/>
      <c r="G119" s="607"/>
      <c r="H119" s="605"/>
      <c r="I119" s="606"/>
      <c r="J119" s="607"/>
      <c r="K119" s="605"/>
      <c r="L119" s="606"/>
      <c r="M119" s="607"/>
      <c r="N119" s="605"/>
      <c r="O119" s="606"/>
      <c r="P119" s="607"/>
      <c r="Q119" s="605"/>
      <c r="R119" s="606"/>
      <c r="S119" s="607"/>
      <c r="T119" s="605"/>
      <c r="U119" s="606"/>
      <c r="V119" s="607"/>
      <c r="W119" s="605"/>
      <c r="X119" s="606"/>
      <c r="Y119" s="607"/>
      <c r="Z119" s="605"/>
      <c r="AA119" s="606"/>
      <c r="AB119" s="607"/>
      <c r="AC119" s="605"/>
      <c r="AD119" s="606"/>
      <c r="AE119" s="607"/>
      <c r="AF119" s="605"/>
      <c r="AG119" s="606"/>
      <c r="AH119" s="607"/>
      <c r="AI119" s="605"/>
      <c r="AJ119" s="606"/>
      <c r="AK119" s="607"/>
      <c r="AL119" s="605"/>
      <c r="AM119" s="606"/>
      <c r="AN119" s="607"/>
      <c r="AO119" s="605"/>
      <c r="AP119" s="606"/>
      <c r="AQ119" s="607"/>
      <c r="AR119" s="605"/>
      <c r="AS119" s="606"/>
      <c r="AT119" s="607"/>
      <c r="AU119" s="605"/>
      <c r="AV119" s="606"/>
      <c r="AW119" s="607"/>
    </row>
    <row r="120" spans="1:49" x14ac:dyDescent="0.3">
      <c r="A120" s="3"/>
      <c r="B120" s="23" t="s">
        <v>174</v>
      </c>
      <c r="C120" s="779" t="s">
        <v>45</v>
      </c>
      <c r="D120" s="784"/>
      <c r="E120" s="605"/>
      <c r="F120" s="606"/>
      <c r="G120" s="607"/>
      <c r="H120" s="605"/>
      <c r="I120" s="606"/>
      <c r="J120" s="607"/>
      <c r="K120" s="605"/>
      <c r="L120" s="606"/>
      <c r="M120" s="607"/>
      <c r="N120" s="605"/>
      <c r="O120" s="606"/>
      <c r="P120" s="607"/>
      <c r="Q120" s="605"/>
      <c r="R120" s="606"/>
      <c r="S120" s="607"/>
      <c r="T120" s="605"/>
      <c r="U120" s="606"/>
      <c r="V120" s="607"/>
      <c r="W120" s="605"/>
      <c r="X120" s="606"/>
      <c r="Y120" s="607"/>
      <c r="Z120" s="605"/>
      <c r="AA120" s="606"/>
      <c r="AB120" s="607"/>
      <c r="AC120" s="605"/>
      <c r="AD120" s="606"/>
      <c r="AE120" s="607"/>
      <c r="AF120" s="605"/>
      <c r="AG120" s="606"/>
      <c r="AH120" s="607"/>
      <c r="AI120" s="605"/>
      <c r="AJ120" s="606"/>
      <c r="AK120" s="607"/>
      <c r="AL120" s="605"/>
      <c r="AM120" s="606"/>
      <c r="AN120" s="607"/>
      <c r="AO120" s="605"/>
      <c r="AP120" s="606"/>
      <c r="AQ120" s="607"/>
      <c r="AR120" s="605"/>
      <c r="AS120" s="606"/>
      <c r="AT120" s="607"/>
      <c r="AU120" s="605"/>
      <c r="AV120" s="606"/>
      <c r="AW120" s="607"/>
    </row>
    <row r="121" spans="1:49" x14ac:dyDescent="0.3">
      <c r="A121" s="3"/>
      <c r="B121" s="23" t="s">
        <v>173</v>
      </c>
      <c r="C121" s="779" t="s">
        <v>45</v>
      </c>
      <c r="D121" s="784"/>
      <c r="E121" s="614"/>
      <c r="F121" s="615"/>
      <c r="G121" s="616"/>
      <c r="H121" s="605"/>
      <c r="I121" s="606"/>
      <c r="J121" s="607"/>
      <c r="K121" s="605"/>
      <c r="L121" s="606"/>
      <c r="M121" s="607"/>
      <c r="N121" s="605"/>
      <c r="O121" s="606"/>
      <c r="P121" s="607"/>
      <c r="Q121" s="605"/>
      <c r="R121" s="606"/>
      <c r="S121" s="607"/>
      <c r="T121" s="605"/>
      <c r="U121" s="606"/>
      <c r="V121" s="607"/>
      <c r="W121" s="605"/>
      <c r="X121" s="606"/>
      <c r="Y121" s="607"/>
      <c r="Z121" s="605"/>
      <c r="AA121" s="606"/>
      <c r="AB121" s="607"/>
      <c r="AC121" s="605"/>
      <c r="AD121" s="606"/>
      <c r="AE121" s="607"/>
      <c r="AF121" s="605"/>
      <c r="AG121" s="606"/>
      <c r="AH121" s="607"/>
      <c r="AI121" s="605"/>
      <c r="AJ121" s="606"/>
      <c r="AK121" s="607"/>
      <c r="AL121" s="605"/>
      <c r="AM121" s="606"/>
      <c r="AN121" s="607"/>
      <c r="AO121" s="605"/>
      <c r="AP121" s="606"/>
      <c r="AQ121" s="607"/>
      <c r="AR121" s="605"/>
      <c r="AS121" s="606"/>
      <c r="AT121" s="607"/>
      <c r="AU121" s="605"/>
      <c r="AV121" s="606"/>
      <c r="AW121" s="607"/>
    </row>
    <row r="122" spans="1:49" x14ac:dyDescent="0.3">
      <c r="A122" s="3"/>
      <c r="B122" s="23" t="s">
        <v>88</v>
      </c>
      <c r="C122" s="779" t="s">
        <v>45</v>
      </c>
      <c r="D122" s="784"/>
      <c r="E122" s="614"/>
      <c r="F122" s="615"/>
      <c r="G122" s="616"/>
      <c r="H122" s="605"/>
      <c r="I122" s="606"/>
      <c r="J122" s="607"/>
      <c r="K122" s="605"/>
      <c r="L122" s="606"/>
      <c r="M122" s="607"/>
      <c r="N122" s="605"/>
      <c r="O122" s="606"/>
      <c r="P122" s="607"/>
      <c r="Q122" s="605"/>
      <c r="R122" s="606"/>
      <c r="S122" s="607"/>
      <c r="T122" s="605"/>
      <c r="U122" s="606"/>
      <c r="V122" s="607"/>
      <c r="W122" s="605"/>
      <c r="X122" s="606"/>
      <c r="Y122" s="607"/>
      <c r="Z122" s="605"/>
      <c r="AA122" s="606"/>
      <c r="AB122" s="607"/>
      <c r="AC122" s="605"/>
      <c r="AD122" s="606"/>
      <c r="AE122" s="607"/>
      <c r="AF122" s="605"/>
      <c r="AG122" s="606"/>
      <c r="AH122" s="607"/>
      <c r="AI122" s="605"/>
      <c r="AJ122" s="606"/>
      <c r="AK122" s="607"/>
      <c r="AL122" s="605"/>
      <c r="AM122" s="606"/>
      <c r="AN122" s="607"/>
      <c r="AO122" s="605"/>
      <c r="AP122" s="606"/>
      <c r="AQ122" s="607"/>
      <c r="AR122" s="605"/>
      <c r="AS122" s="606"/>
      <c r="AT122" s="607"/>
      <c r="AU122" s="605"/>
      <c r="AV122" s="606"/>
      <c r="AW122" s="607"/>
    </row>
    <row r="123" spans="1:49" x14ac:dyDescent="0.3">
      <c r="A123" s="3"/>
      <c r="B123" s="23" t="s">
        <v>1014</v>
      </c>
      <c r="C123" s="779" t="s">
        <v>45</v>
      </c>
      <c r="D123" s="784"/>
      <c r="E123" s="605"/>
      <c r="F123" s="606"/>
      <c r="G123" s="607"/>
      <c r="H123" s="605"/>
      <c r="I123" s="606"/>
      <c r="J123" s="607"/>
      <c r="K123" s="605"/>
      <c r="L123" s="606"/>
      <c r="M123" s="607"/>
      <c r="N123" s="605"/>
      <c r="O123" s="606"/>
      <c r="P123" s="607"/>
      <c r="Q123" s="605"/>
      <c r="R123" s="606"/>
      <c r="S123" s="607"/>
      <c r="T123" s="605"/>
      <c r="U123" s="606"/>
      <c r="V123" s="607"/>
      <c r="W123" s="605"/>
      <c r="X123" s="606"/>
      <c r="Y123" s="607"/>
      <c r="Z123" s="605"/>
      <c r="AA123" s="606"/>
      <c r="AB123" s="607"/>
      <c r="AC123" s="605"/>
      <c r="AD123" s="606"/>
      <c r="AE123" s="607"/>
      <c r="AF123" s="605"/>
      <c r="AG123" s="606"/>
      <c r="AH123" s="607"/>
      <c r="AI123" s="605"/>
      <c r="AJ123" s="606"/>
      <c r="AK123" s="607"/>
      <c r="AL123" s="605"/>
      <c r="AM123" s="606"/>
      <c r="AN123" s="607"/>
      <c r="AO123" s="605"/>
      <c r="AP123" s="606"/>
      <c r="AQ123" s="607"/>
      <c r="AR123" s="605"/>
      <c r="AS123" s="606"/>
      <c r="AT123" s="607"/>
      <c r="AU123" s="605"/>
      <c r="AV123" s="606"/>
      <c r="AW123" s="607"/>
    </row>
    <row r="124" spans="1:49" x14ac:dyDescent="0.3">
      <c r="A124" s="3"/>
      <c r="B124" s="23" t="s">
        <v>89</v>
      </c>
      <c r="C124" s="779" t="s">
        <v>45</v>
      </c>
      <c r="D124" s="784"/>
      <c r="E124" s="605"/>
      <c r="F124" s="606"/>
      <c r="G124" s="607"/>
      <c r="H124" s="605"/>
      <c r="I124" s="606"/>
      <c r="J124" s="607"/>
      <c r="K124" s="605"/>
      <c r="L124" s="606"/>
      <c r="M124" s="607"/>
      <c r="N124" s="605"/>
      <c r="O124" s="606"/>
      <c r="P124" s="607"/>
      <c r="Q124" s="605"/>
      <c r="R124" s="606"/>
      <c r="S124" s="607"/>
      <c r="T124" s="605"/>
      <c r="U124" s="606"/>
      <c r="V124" s="607"/>
      <c r="W124" s="605"/>
      <c r="X124" s="606"/>
      <c r="Y124" s="607"/>
      <c r="Z124" s="605"/>
      <c r="AA124" s="606"/>
      <c r="AB124" s="607"/>
      <c r="AC124" s="605"/>
      <c r="AD124" s="606"/>
      <c r="AE124" s="607"/>
      <c r="AF124" s="605"/>
      <c r="AG124" s="606"/>
      <c r="AH124" s="607"/>
      <c r="AI124" s="605"/>
      <c r="AJ124" s="606"/>
      <c r="AK124" s="607"/>
      <c r="AL124" s="605"/>
      <c r="AM124" s="606"/>
      <c r="AN124" s="607"/>
      <c r="AO124" s="605"/>
      <c r="AP124" s="606"/>
      <c r="AQ124" s="607"/>
      <c r="AR124" s="605"/>
      <c r="AS124" s="606"/>
      <c r="AT124" s="607"/>
      <c r="AU124" s="605"/>
      <c r="AV124" s="606"/>
      <c r="AW124" s="607"/>
    </row>
    <row r="125" spans="1:49" x14ac:dyDescent="0.3">
      <c r="A125" s="3"/>
      <c r="B125" s="23" t="s">
        <v>200</v>
      </c>
      <c r="C125" s="779" t="s">
        <v>45</v>
      </c>
      <c r="D125" s="784"/>
      <c r="E125" s="614"/>
      <c r="F125" s="615"/>
      <c r="G125" s="616"/>
      <c r="H125" s="605"/>
      <c r="I125" s="606"/>
      <c r="J125" s="607"/>
      <c r="K125" s="605"/>
      <c r="L125" s="606"/>
      <c r="M125" s="607"/>
      <c r="N125" s="605"/>
      <c r="O125" s="606"/>
      <c r="P125" s="607"/>
      <c r="Q125" s="605"/>
      <c r="R125" s="606"/>
      <c r="S125" s="607"/>
      <c r="T125" s="605"/>
      <c r="U125" s="606"/>
      <c r="V125" s="607"/>
      <c r="W125" s="605"/>
      <c r="X125" s="606"/>
      <c r="Y125" s="607"/>
      <c r="Z125" s="605"/>
      <c r="AA125" s="606"/>
      <c r="AB125" s="607"/>
      <c r="AC125" s="605"/>
      <c r="AD125" s="606"/>
      <c r="AE125" s="607"/>
      <c r="AF125" s="605"/>
      <c r="AG125" s="606"/>
      <c r="AH125" s="607"/>
      <c r="AI125" s="605"/>
      <c r="AJ125" s="606"/>
      <c r="AK125" s="607"/>
      <c r="AL125" s="605"/>
      <c r="AM125" s="606"/>
      <c r="AN125" s="607"/>
      <c r="AO125" s="605"/>
      <c r="AP125" s="606"/>
      <c r="AQ125" s="607"/>
      <c r="AR125" s="605"/>
      <c r="AS125" s="606"/>
      <c r="AT125" s="607"/>
      <c r="AU125" s="605"/>
      <c r="AV125" s="606"/>
      <c r="AW125" s="607"/>
    </row>
    <row r="126" spans="1:49" x14ac:dyDescent="0.3">
      <c r="A126" s="189" t="s">
        <v>1766</v>
      </c>
      <c r="B126" s="23"/>
      <c r="C126" s="779"/>
      <c r="D126" s="784"/>
      <c r="E126" s="474"/>
      <c r="F126" s="250"/>
      <c r="G126" s="286"/>
      <c r="H126" s="453"/>
      <c r="I126" s="241"/>
      <c r="J126" s="243"/>
      <c r="K126" s="453"/>
      <c r="L126" s="241"/>
      <c r="M126" s="243"/>
      <c r="N126" s="453"/>
      <c r="O126" s="241"/>
      <c r="P126" s="243"/>
      <c r="Q126" s="453"/>
      <c r="R126" s="241"/>
      <c r="S126" s="243"/>
      <c r="T126" s="453"/>
      <c r="U126" s="241"/>
      <c r="V126" s="243"/>
      <c r="W126" s="453"/>
      <c r="X126" s="241"/>
      <c r="Y126" s="243"/>
      <c r="Z126" s="453"/>
      <c r="AA126" s="241"/>
      <c r="AB126" s="243"/>
      <c r="AC126" s="453"/>
      <c r="AD126" s="241"/>
      <c r="AE126" s="243"/>
      <c r="AF126" s="453"/>
      <c r="AG126" s="241"/>
      <c r="AH126" s="243"/>
      <c r="AI126" s="453"/>
      <c r="AJ126" s="241"/>
      <c r="AK126" s="243"/>
      <c r="AL126" s="453"/>
      <c r="AM126" s="241"/>
      <c r="AN126" s="243"/>
      <c r="AO126" s="453"/>
      <c r="AP126" s="241"/>
      <c r="AQ126" s="243"/>
      <c r="AR126" s="453"/>
      <c r="AS126" s="241"/>
      <c r="AT126" s="243"/>
      <c r="AU126" s="453"/>
      <c r="AV126" s="241"/>
      <c r="AW126" s="243"/>
    </row>
    <row r="127" spans="1:49" x14ac:dyDescent="0.3">
      <c r="A127" s="3"/>
      <c r="B127" s="23" t="s">
        <v>82</v>
      </c>
      <c r="C127" s="779" t="s">
        <v>45</v>
      </c>
      <c r="D127" s="784"/>
      <c r="E127" s="605"/>
      <c r="F127" s="606"/>
      <c r="G127" s="607"/>
      <c r="H127" s="605"/>
      <c r="I127" s="606"/>
      <c r="J127" s="607"/>
      <c r="K127" s="605"/>
      <c r="L127" s="606"/>
      <c r="M127" s="607"/>
      <c r="N127" s="605"/>
      <c r="O127" s="606"/>
      <c r="P127" s="607"/>
      <c r="Q127" s="605"/>
      <c r="R127" s="606"/>
      <c r="S127" s="607"/>
      <c r="T127" s="605"/>
      <c r="U127" s="606"/>
      <c r="V127" s="607"/>
      <c r="W127" s="605"/>
      <c r="X127" s="606"/>
      <c r="Y127" s="607"/>
      <c r="Z127" s="605"/>
      <c r="AA127" s="606"/>
      <c r="AB127" s="607"/>
      <c r="AC127" s="605"/>
      <c r="AD127" s="606"/>
      <c r="AE127" s="607"/>
      <c r="AF127" s="605"/>
      <c r="AG127" s="606"/>
      <c r="AH127" s="607"/>
      <c r="AI127" s="605"/>
      <c r="AJ127" s="606"/>
      <c r="AK127" s="607"/>
      <c r="AL127" s="605"/>
      <c r="AM127" s="606"/>
      <c r="AN127" s="607"/>
      <c r="AO127" s="605"/>
      <c r="AP127" s="606"/>
      <c r="AQ127" s="607"/>
      <c r="AR127" s="605"/>
      <c r="AS127" s="606"/>
      <c r="AT127" s="607"/>
      <c r="AU127" s="605"/>
      <c r="AV127" s="606"/>
      <c r="AW127" s="607"/>
    </row>
    <row r="128" spans="1:49" x14ac:dyDescent="0.3">
      <c r="A128" s="3"/>
      <c r="B128" s="23" t="s">
        <v>83</v>
      </c>
      <c r="C128" s="779" t="s">
        <v>45</v>
      </c>
      <c r="D128" s="784"/>
      <c r="E128" s="605"/>
      <c r="F128" s="606"/>
      <c r="G128" s="607"/>
      <c r="H128" s="605"/>
      <c r="I128" s="606"/>
      <c r="J128" s="607"/>
      <c r="K128" s="605"/>
      <c r="L128" s="606"/>
      <c r="M128" s="607"/>
      <c r="N128" s="605"/>
      <c r="O128" s="606"/>
      <c r="P128" s="607"/>
      <c r="Q128" s="605"/>
      <c r="R128" s="606"/>
      <c r="S128" s="607"/>
      <c r="T128" s="605"/>
      <c r="U128" s="606"/>
      <c r="V128" s="607"/>
      <c r="W128" s="605"/>
      <c r="X128" s="606"/>
      <c r="Y128" s="607"/>
      <c r="Z128" s="605"/>
      <c r="AA128" s="606"/>
      <c r="AB128" s="607"/>
      <c r="AC128" s="605"/>
      <c r="AD128" s="606"/>
      <c r="AE128" s="607"/>
      <c r="AF128" s="605"/>
      <c r="AG128" s="606"/>
      <c r="AH128" s="607"/>
      <c r="AI128" s="605"/>
      <c r="AJ128" s="606"/>
      <c r="AK128" s="607"/>
      <c r="AL128" s="605"/>
      <c r="AM128" s="606"/>
      <c r="AN128" s="607"/>
      <c r="AO128" s="605"/>
      <c r="AP128" s="606"/>
      <c r="AQ128" s="607"/>
      <c r="AR128" s="605"/>
      <c r="AS128" s="606"/>
      <c r="AT128" s="607"/>
      <c r="AU128" s="605"/>
      <c r="AV128" s="606"/>
      <c r="AW128" s="607"/>
    </row>
    <row r="129" spans="1:49" x14ac:dyDescent="0.3">
      <c r="A129" s="3"/>
      <c r="B129" s="23" t="s">
        <v>84</v>
      </c>
      <c r="C129" s="779" t="s">
        <v>45</v>
      </c>
      <c r="D129" s="784"/>
      <c r="E129" s="605"/>
      <c r="F129" s="606"/>
      <c r="G129" s="607"/>
      <c r="H129" s="605"/>
      <c r="I129" s="606"/>
      <c r="J129" s="607"/>
      <c r="K129" s="605"/>
      <c r="L129" s="606"/>
      <c r="M129" s="607"/>
      <c r="N129" s="605"/>
      <c r="O129" s="606"/>
      <c r="P129" s="607"/>
      <c r="Q129" s="605"/>
      <c r="R129" s="606"/>
      <c r="S129" s="607"/>
      <c r="T129" s="605"/>
      <c r="U129" s="606"/>
      <c r="V129" s="607"/>
      <c r="W129" s="605"/>
      <c r="X129" s="606"/>
      <c r="Y129" s="607"/>
      <c r="Z129" s="605"/>
      <c r="AA129" s="606"/>
      <c r="AB129" s="607"/>
      <c r="AC129" s="605"/>
      <c r="AD129" s="606"/>
      <c r="AE129" s="607"/>
      <c r="AF129" s="605"/>
      <c r="AG129" s="606"/>
      <c r="AH129" s="607"/>
      <c r="AI129" s="605"/>
      <c r="AJ129" s="606"/>
      <c r="AK129" s="607"/>
      <c r="AL129" s="605"/>
      <c r="AM129" s="606"/>
      <c r="AN129" s="607"/>
      <c r="AO129" s="605"/>
      <c r="AP129" s="606"/>
      <c r="AQ129" s="607"/>
      <c r="AR129" s="605"/>
      <c r="AS129" s="606"/>
      <c r="AT129" s="607"/>
      <c r="AU129" s="605"/>
      <c r="AV129" s="606"/>
      <c r="AW129" s="607"/>
    </row>
    <row r="130" spans="1:49" x14ac:dyDescent="0.3">
      <c r="A130" s="3"/>
      <c r="B130" s="23" t="s">
        <v>310</v>
      </c>
      <c r="C130" s="779" t="s">
        <v>45</v>
      </c>
      <c r="D130" s="784"/>
      <c r="E130" s="605"/>
      <c r="F130" s="606"/>
      <c r="G130" s="607"/>
      <c r="H130" s="605"/>
      <c r="I130" s="606"/>
      <c r="J130" s="607"/>
      <c r="K130" s="605"/>
      <c r="L130" s="606"/>
      <c r="M130" s="607"/>
      <c r="N130" s="605"/>
      <c r="O130" s="606"/>
      <c r="P130" s="607"/>
      <c r="Q130" s="605"/>
      <c r="R130" s="606"/>
      <c r="S130" s="607"/>
      <c r="T130" s="605"/>
      <c r="U130" s="606"/>
      <c r="V130" s="607"/>
      <c r="W130" s="605"/>
      <c r="X130" s="606"/>
      <c r="Y130" s="607"/>
      <c r="Z130" s="605"/>
      <c r="AA130" s="606"/>
      <c r="AB130" s="607"/>
      <c r="AC130" s="605"/>
      <c r="AD130" s="606"/>
      <c r="AE130" s="607"/>
      <c r="AF130" s="605"/>
      <c r="AG130" s="606"/>
      <c r="AH130" s="607"/>
      <c r="AI130" s="605"/>
      <c r="AJ130" s="606"/>
      <c r="AK130" s="607"/>
      <c r="AL130" s="605"/>
      <c r="AM130" s="606"/>
      <c r="AN130" s="607"/>
      <c r="AO130" s="605"/>
      <c r="AP130" s="606"/>
      <c r="AQ130" s="607"/>
      <c r="AR130" s="605"/>
      <c r="AS130" s="606"/>
      <c r="AT130" s="607"/>
      <c r="AU130" s="605"/>
      <c r="AV130" s="606"/>
      <c r="AW130" s="607"/>
    </row>
    <row r="131" spans="1:49" x14ac:dyDescent="0.3">
      <c r="A131" s="3"/>
      <c r="B131" s="23" t="s">
        <v>308</v>
      </c>
      <c r="C131" s="779" t="s">
        <v>45</v>
      </c>
      <c r="D131" s="784"/>
      <c r="E131" s="614"/>
      <c r="F131" s="615"/>
      <c r="G131" s="616"/>
      <c r="H131" s="605"/>
      <c r="I131" s="606"/>
      <c r="J131" s="607"/>
      <c r="K131" s="605"/>
      <c r="L131" s="606"/>
      <c r="M131" s="607"/>
      <c r="N131" s="605"/>
      <c r="O131" s="606"/>
      <c r="P131" s="607"/>
      <c r="Q131" s="605"/>
      <c r="R131" s="606"/>
      <c r="S131" s="607"/>
      <c r="T131" s="605"/>
      <c r="U131" s="606"/>
      <c r="V131" s="607"/>
      <c r="W131" s="605"/>
      <c r="X131" s="606"/>
      <c r="Y131" s="607"/>
      <c r="Z131" s="605"/>
      <c r="AA131" s="606"/>
      <c r="AB131" s="607"/>
      <c r="AC131" s="605"/>
      <c r="AD131" s="606"/>
      <c r="AE131" s="607"/>
      <c r="AF131" s="605"/>
      <c r="AG131" s="606"/>
      <c r="AH131" s="607"/>
      <c r="AI131" s="605"/>
      <c r="AJ131" s="606"/>
      <c r="AK131" s="607"/>
      <c r="AL131" s="605"/>
      <c r="AM131" s="606"/>
      <c r="AN131" s="607"/>
      <c r="AO131" s="605"/>
      <c r="AP131" s="606"/>
      <c r="AQ131" s="607"/>
      <c r="AR131" s="605"/>
      <c r="AS131" s="606"/>
      <c r="AT131" s="607"/>
      <c r="AU131" s="605"/>
      <c r="AV131" s="606"/>
      <c r="AW131" s="607"/>
    </row>
    <row r="132" spans="1:49" x14ac:dyDescent="0.3">
      <c r="A132" s="3"/>
      <c r="B132" s="23" t="s">
        <v>85</v>
      </c>
      <c r="C132" s="779" t="s">
        <v>45</v>
      </c>
      <c r="D132" s="784"/>
      <c r="E132" s="605"/>
      <c r="F132" s="606"/>
      <c r="G132" s="607"/>
      <c r="H132" s="605"/>
      <c r="I132" s="606"/>
      <c r="J132" s="607"/>
      <c r="K132" s="605"/>
      <c r="L132" s="606"/>
      <c r="M132" s="607"/>
      <c r="N132" s="605"/>
      <c r="O132" s="606"/>
      <c r="P132" s="607"/>
      <c r="Q132" s="605"/>
      <c r="R132" s="606"/>
      <c r="S132" s="607"/>
      <c r="T132" s="605"/>
      <c r="U132" s="606"/>
      <c r="V132" s="607"/>
      <c r="W132" s="605"/>
      <c r="X132" s="606"/>
      <c r="Y132" s="607"/>
      <c r="Z132" s="605"/>
      <c r="AA132" s="606"/>
      <c r="AB132" s="607"/>
      <c r="AC132" s="605"/>
      <c r="AD132" s="606"/>
      <c r="AE132" s="607"/>
      <c r="AF132" s="605"/>
      <c r="AG132" s="606"/>
      <c r="AH132" s="607"/>
      <c r="AI132" s="605"/>
      <c r="AJ132" s="606"/>
      <c r="AK132" s="607"/>
      <c r="AL132" s="605"/>
      <c r="AM132" s="606"/>
      <c r="AN132" s="607"/>
      <c r="AO132" s="605"/>
      <c r="AP132" s="606"/>
      <c r="AQ132" s="607"/>
      <c r="AR132" s="605"/>
      <c r="AS132" s="606"/>
      <c r="AT132" s="607"/>
      <c r="AU132" s="605"/>
      <c r="AV132" s="606"/>
      <c r="AW132" s="607"/>
    </row>
    <row r="133" spans="1:49" x14ac:dyDescent="0.3">
      <c r="A133" s="3"/>
      <c r="B133" s="23" t="s">
        <v>433</v>
      </c>
      <c r="C133" s="779" t="s">
        <v>45</v>
      </c>
      <c r="D133" s="784"/>
      <c r="E133" s="614"/>
      <c r="F133" s="615"/>
      <c r="G133" s="616"/>
      <c r="H133" s="605"/>
      <c r="I133" s="606"/>
      <c r="J133" s="607"/>
      <c r="K133" s="605"/>
      <c r="L133" s="606"/>
      <c r="M133" s="607"/>
      <c r="N133" s="605"/>
      <c r="O133" s="606"/>
      <c r="P133" s="607"/>
      <c r="Q133" s="605"/>
      <c r="R133" s="606"/>
      <c r="S133" s="607"/>
      <c r="T133" s="605"/>
      <c r="U133" s="606"/>
      <c r="V133" s="607"/>
      <c r="W133" s="605"/>
      <c r="X133" s="606"/>
      <c r="Y133" s="607"/>
      <c r="Z133" s="605"/>
      <c r="AA133" s="606"/>
      <c r="AB133" s="607"/>
      <c r="AC133" s="605"/>
      <c r="AD133" s="606"/>
      <c r="AE133" s="607"/>
      <c r="AF133" s="605"/>
      <c r="AG133" s="606"/>
      <c r="AH133" s="607"/>
      <c r="AI133" s="605"/>
      <c r="AJ133" s="606"/>
      <c r="AK133" s="607"/>
      <c r="AL133" s="605"/>
      <c r="AM133" s="606"/>
      <c r="AN133" s="607"/>
      <c r="AO133" s="605"/>
      <c r="AP133" s="606"/>
      <c r="AQ133" s="607"/>
      <c r="AR133" s="605"/>
      <c r="AS133" s="606"/>
      <c r="AT133" s="607"/>
      <c r="AU133" s="605"/>
      <c r="AV133" s="606"/>
      <c r="AW133" s="607"/>
    </row>
    <row r="134" spans="1:49" x14ac:dyDescent="0.3">
      <c r="A134" s="272"/>
      <c r="B134" s="23" t="s">
        <v>220</v>
      </c>
      <c r="C134" s="779" t="s">
        <v>45</v>
      </c>
      <c r="D134" s="784"/>
      <c r="E134" s="605"/>
      <c r="F134" s="606"/>
      <c r="G134" s="607"/>
      <c r="H134" s="605"/>
      <c r="I134" s="606"/>
      <c r="J134" s="607"/>
      <c r="K134" s="605"/>
      <c r="L134" s="606"/>
      <c r="M134" s="607"/>
      <c r="N134" s="605"/>
      <c r="O134" s="606"/>
      <c r="P134" s="607"/>
      <c r="Q134" s="605"/>
      <c r="R134" s="606"/>
      <c r="S134" s="607"/>
      <c r="T134" s="605"/>
      <c r="U134" s="606"/>
      <c r="V134" s="607"/>
      <c r="W134" s="605"/>
      <c r="X134" s="606"/>
      <c r="Y134" s="607"/>
      <c r="Z134" s="605"/>
      <c r="AA134" s="606"/>
      <c r="AB134" s="607"/>
      <c r="AC134" s="605"/>
      <c r="AD134" s="606"/>
      <c r="AE134" s="607"/>
      <c r="AF134" s="605"/>
      <c r="AG134" s="606"/>
      <c r="AH134" s="607"/>
      <c r="AI134" s="605"/>
      <c r="AJ134" s="606"/>
      <c r="AK134" s="607"/>
      <c r="AL134" s="605"/>
      <c r="AM134" s="606"/>
      <c r="AN134" s="607"/>
      <c r="AO134" s="605"/>
      <c r="AP134" s="606"/>
      <c r="AQ134" s="607"/>
      <c r="AR134" s="605"/>
      <c r="AS134" s="606"/>
      <c r="AT134" s="607"/>
      <c r="AU134" s="605"/>
      <c r="AV134" s="606"/>
      <c r="AW134" s="607"/>
    </row>
    <row r="135" spans="1:49" x14ac:dyDescent="0.3">
      <c r="A135" s="272"/>
      <c r="B135" s="23" t="s">
        <v>221</v>
      </c>
      <c r="C135" s="779" t="s">
        <v>45</v>
      </c>
      <c r="D135" s="784"/>
      <c r="E135" s="614"/>
      <c r="F135" s="615"/>
      <c r="G135" s="616"/>
      <c r="H135" s="605"/>
      <c r="I135" s="606"/>
      <c r="J135" s="607"/>
      <c r="K135" s="605"/>
      <c r="L135" s="606"/>
      <c r="M135" s="607"/>
      <c r="N135" s="605"/>
      <c r="O135" s="606"/>
      <c r="P135" s="607"/>
      <c r="Q135" s="605"/>
      <c r="R135" s="606"/>
      <c r="S135" s="607"/>
      <c r="T135" s="605"/>
      <c r="U135" s="606"/>
      <c r="V135" s="607"/>
      <c r="W135" s="605"/>
      <c r="X135" s="606"/>
      <c r="Y135" s="607"/>
      <c r="Z135" s="605"/>
      <c r="AA135" s="606"/>
      <c r="AB135" s="607"/>
      <c r="AC135" s="605"/>
      <c r="AD135" s="606"/>
      <c r="AE135" s="607"/>
      <c r="AF135" s="605"/>
      <c r="AG135" s="606"/>
      <c r="AH135" s="607"/>
      <c r="AI135" s="605"/>
      <c r="AJ135" s="606"/>
      <c r="AK135" s="607"/>
      <c r="AL135" s="605"/>
      <c r="AM135" s="606"/>
      <c r="AN135" s="607"/>
      <c r="AO135" s="605"/>
      <c r="AP135" s="606"/>
      <c r="AQ135" s="607"/>
      <c r="AR135" s="605"/>
      <c r="AS135" s="606"/>
      <c r="AT135" s="607"/>
      <c r="AU135" s="605"/>
      <c r="AV135" s="606"/>
      <c r="AW135" s="607"/>
    </row>
    <row r="136" spans="1:49" x14ac:dyDescent="0.3">
      <c r="A136" s="272"/>
      <c r="B136" s="23" t="s">
        <v>222</v>
      </c>
      <c r="C136" s="779" t="s">
        <v>45</v>
      </c>
      <c r="D136" s="784"/>
      <c r="E136" s="614"/>
      <c r="F136" s="615"/>
      <c r="G136" s="616"/>
      <c r="H136" s="605"/>
      <c r="I136" s="606"/>
      <c r="J136" s="607"/>
      <c r="K136" s="605"/>
      <c r="L136" s="606"/>
      <c r="M136" s="607"/>
      <c r="N136" s="605"/>
      <c r="O136" s="606"/>
      <c r="P136" s="607"/>
      <c r="Q136" s="605"/>
      <c r="R136" s="606"/>
      <c r="S136" s="607"/>
      <c r="T136" s="605"/>
      <c r="U136" s="606"/>
      <c r="V136" s="607"/>
      <c r="W136" s="605"/>
      <c r="X136" s="606"/>
      <c r="Y136" s="607"/>
      <c r="Z136" s="605"/>
      <c r="AA136" s="606"/>
      <c r="AB136" s="607"/>
      <c r="AC136" s="605"/>
      <c r="AD136" s="606"/>
      <c r="AE136" s="607"/>
      <c r="AF136" s="605"/>
      <c r="AG136" s="606"/>
      <c r="AH136" s="607"/>
      <c r="AI136" s="605"/>
      <c r="AJ136" s="606"/>
      <c r="AK136" s="607"/>
      <c r="AL136" s="605"/>
      <c r="AM136" s="606"/>
      <c r="AN136" s="607"/>
      <c r="AO136" s="605"/>
      <c r="AP136" s="606"/>
      <c r="AQ136" s="607"/>
      <c r="AR136" s="605"/>
      <c r="AS136" s="606"/>
      <c r="AT136" s="607"/>
      <c r="AU136" s="605"/>
      <c r="AV136" s="606"/>
      <c r="AW136" s="607"/>
    </row>
    <row r="137" spans="1:49" x14ac:dyDescent="0.3">
      <c r="A137" s="3"/>
      <c r="B137" s="23" t="s">
        <v>223</v>
      </c>
      <c r="C137" s="779" t="s">
        <v>45</v>
      </c>
      <c r="D137" s="784"/>
      <c r="E137" s="605"/>
      <c r="F137" s="606"/>
      <c r="G137" s="607"/>
      <c r="H137" s="605"/>
      <c r="I137" s="606"/>
      <c r="J137" s="607"/>
      <c r="K137" s="605"/>
      <c r="L137" s="606"/>
      <c r="M137" s="607"/>
      <c r="N137" s="605"/>
      <c r="O137" s="606"/>
      <c r="P137" s="607"/>
      <c r="Q137" s="605"/>
      <c r="R137" s="606"/>
      <c r="S137" s="607"/>
      <c r="T137" s="605"/>
      <c r="U137" s="606"/>
      <c r="V137" s="607"/>
      <c r="W137" s="605"/>
      <c r="X137" s="606"/>
      <c r="Y137" s="607"/>
      <c r="Z137" s="605"/>
      <c r="AA137" s="606"/>
      <c r="AB137" s="607"/>
      <c r="AC137" s="605"/>
      <c r="AD137" s="606"/>
      <c r="AE137" s="607"/>
      <c r="AF137" s="605"/>
      <c r="AG137" s="606"/>
      <c r="AH137" s="607"/>
      <c r="AI137" s="605"/>
      <c r="AJ137" s="606"/>
      <c r="AK137" s="607"/>
      <c r="AL137" s="605"/>
      <c r="AM137" s="606"/>
      <c r="AN137" s="607"/>
      <c r="AO137" s="605"/>
      <c r="AP137" s="606"/>
      <c r="AQ137" s="607"/>
      <c r="AR137" s="605"/>
      <c r="AS137" s="606"/>
      <c r="AT137" s="607"/>
      <c r="AU137" s="605"/>
      <c r="AV137" s="606"/>
      <c r="AW137" s="607"/>
    </row>
    <row r="138" spans="1:49" x14ac:dyDescent="0.3">
      <c r="A138" s="3"/>
      <c r="B138" s="23" t="s">
        <v>224</v>
      </c>
      <c r="C138" s="779" t="s">
        <v>45</v>
      </c>
      <c r="D138" s="784"/>
      <c r="E138" s="614"/>
      <c r="F138" s="615"/>
      <c r="G138" s="616"/>
      <c r="H138" s="605"/>
      <c r="I138" s="606"/>
      <c r="J138" s="607"/>
      <c r="K138" s="605"/>
      <c r="L138" s="606"/>
      <c r="M138" s="607"/>
      <c r="N138" s="605"/>
      <c r="O138" s="606"/>
      <c r="P138" s="607"/>
      <c r="Q138" s="605"/>
      <c r="R138" s="606"/>
      <c r="S138" s="607"/>
      <c r="T138" s="605"/>
      <c r="U138" s="606"/>
      <c r="V138" s="607"/>
      <c r="W138" s="605"/>
      <c r="X138" s="606"/>
      <c r="Y138" s="607"/>
      <c r="Z138" s="605"/>
      <c r="AA138" s="606"/>
      <c r="AB138" s="607"/>
      <c r="AC138" s="605"/>
      <c r="AD138" s="606"/>
      <c r="AE138" s="607"/>
      <c r="AF138" s="605"/>
      <c r="AG138" s="606"/>
      <c r="AH138" s="607"/>
      <c r="AI138" s="605"/>
      <c r="AJ138" s="606"/>
      <c r="AK138" s="607"/>
      <c r="AL138" s="605"/>
      <c r="AM138" s="606"/>
      <c r="AN138" s="607"/>
      <c r="AO138" s="605"/>
      <c r="AP138" s="606"/>
      <c r="AQ138" s="607"/>
      <c r="AR138" s="605"/>
      <c r="AS138" s="606"/>
      <c r="AT138" s="607"/>
      <c r="AU138" s="605"/>
      <c r="AV138" s="606"/>
      <c r="AW138" s="607"/>
    </row>
    <row r="139" spans="1:49" x14ac:dyDescent="0.3">
      <c r="A139" s="3"/>
      <c r="B139" s="23" t="s">
        <v>86</v>
      </c>
      <c r="C139" s="779" t="s">
        <v>45</v>
      </c>
      <c r="D139" s="784"/>
      <c r="E139" s="605"/>
      <c r="F139" s="606"/>
      <c r="G139" s="607"/>
      <c r="H139" s="605"/>
      <c r="I139" s="606"/>
      <c r="J139" s="607"/>
      <c r="K139" s="605"/>
      <c r="L139" s="606"/>
      <c r="M139" s="607"/>
      <c r="N139" s="605"/>
      <c r="O139" s="606"/>
      <c r="P139" s="607"/>
      <c r="Q139" s="605"/>
      <c r="R139" s="606"/>
      <c r="S139" s="607"/>
      <c r="T139" s="605"/>
      <c r="U139" s="606"/>
      <c r="V139" s="607"/>
      <c r="W139" s="605"/>
      <c r="X139" s="606"/>
      <c r="Y139" s="607"/>
      <c r="Z139" s="605"/>
      <c r="AA139" s="606"/>
      <c r="AB139" s="607"/>
      <c r="AC139" s="605"/>
      <c r="AD139" s="606"/>
      <c r="AE139" s="607"/>
      <c r="AF139" s="605"/>
      <c r="AG139" s="606"/>
      <c r="AH139" s="607"/>
      <c r="AI139" s="605"/>
      <c r="AJ139" s="606"/>
      <c r="AK139" s="607"/>
      <c r="AL139" s="605"/>
      <c r="AM139" s="606"/>
      <c r="AN139" s="607"/>
      <c r="AO139" s="605"/>
      <c r="AP139" s="606"/>
      <c r="AQ139" s="607"/>
      <c r="AR139" s="605"/>
      <c r="AS139" s="606"/>
      <c r="AT139" s="607"/>
      <c r="AU139" s="605"/>
      <c r="AV139" s="606"/>
      <c r="AW139" s="607"/>
    </row>
    <row r="140" spans="1:49" x14ac:dyDescent="0.3">
      <c r="A140" s="3"/>
      <c r="B140" s="23" t="s">
        <v>93</v>
      </c>
      <c r="C140" s="779" t="s">
        <v>45</v>
      </c>
      <c r="D140" s="784"/>
      <c r="E140" s="605"/>
      <c r="F140" s="606"/>
      <c r="G140" s="607"/>
      <c r="H140" s="605"/>
      <c r="I140" s="606"/>
      <c r="J140" s="607"/>
      <c r="K140" s="605"/>
      <c r="L140" s="606"/>
      <c r="M140" s="607"/>
      <c r="N140" s="605"/>
      <c r="O140" s="606"/>
      <c r="P140" s="607"/>
      <c r="Q140" s="605"/>
      <c r="R140" s="606"/>
      <c r="S140" s="607"/>
      <c r="T140" s="605"/>
      <c r="U140" s="606"/>
      <c r="V140" s="607"/>
      <c r="W140" s="605"/>
      <c r="X140" s="606"/>
      <c r="Y140" s="607"/>
      <c r="Z140" s="605"/>
      <c r="AA140" s="606"/>
      <c r="AB140" s="607"/>
      <c r="AC140" s="605"/>
      <c r="AD140" s="606"/>
      <c r="AE140" s="607"/>
      <c r="AF140" s="605"/>
      <c r="AG140" s="606"/>
      <c r="AH140" s="607"/>
      <c r="AI140" s="605"/>
      <c r="AJ140" s="606"/>
      <c r="AK140" s="607"/>
      <c r="AL140" s="605"/>
      <c r="AM140" s="606"/>
      <c r="AN140" s="607"/>
      <c r="AO140" s="605"/>
      <c r="AP140" s="606"/>
      <c r="AQ140" s="607"/>
      <c r="AR140" s="605"/>
      <c r="AS140" s="606"/>
      <c r="AT140" s="607"/>
      <c r="AU140" s="605"/>
      <c r="AV140" s="606"/>
      <c r="AW140" s="607"/>
    </row>
    <row r="141" spans="1:49" x14ac:dyDescent="0.3">
      <c r="A141" s="3"/>
      <c r="B141" s="23" t="s">
        <v>87</v>
      </c>
      <c r="C141" s="779" t="s">
        <v>45</v>
      </c>
      <c r="D141" s="784"/>
      <c r="E141" s="605"/>
      <c r="F141" s="606"/>
      <c r="G141" s="607"/>
      <c r="H141" s="605"/>
      <c r="I141" s="606"/>
      <c r="J141" s="607"/>
      <c r="K141" s="605"/>
      <c r="L141" s="606"/>
      <c r="M141" s="607"/>
      <c r="N141" s="605"/>
      <c r="O141" s="606"/>
      <c r="P141" s="607"/>
      <c r="Q141" s="605"/>
      <c r="R141" s="606"/>
      <c r="S141" s="607"/>
      <c r="T141" s="605"/>
      <c r="U141" s="606"/>
      <c r="V141" s="607"/>
      <c r="W141" s="605"/>
      <c r="X141" s="606"/>
      <c r="Y141" s="607"/>
      <c r="Z141" s="605"/>
      <c r="AA141" s="606"/>
      <c r="AB141" s="607"/>
      <c r="AC141" s="605"/>
      <c r="AD141" s="606"/>
      <c r="AE141" s="607"/>
      <c r="AF141" s="605"/>
      <c r="AG141" s="606"/>
      <c r="AH141" s="607"/>
      <c r="AI141" s="605"/>
      <c r="AJ141" s="606"/>
      <c r="AK141" s="607"/>
      <c r="AL141" s="605"/>
      <c r="AM141" s="606"/>
      <c r="AN141" s="607"/>
      <c r="AO141" s="605"/>
      <c r="AP141" s="606"/>
      <c r="AQ141" s="607"/>
      <c r="AR141" s="605"/>
      <c r="AS141" s="606"/>
      <c r="AT141" s="607"/>
      <c r="AU141" s="605"/>
      <c r="AV141" s="606"/>
      <c r="AW141" s="607"/>
    </row>
    <row r="142" spans="1:49" x14ac:dyDescent="0.3">
      <c r="A142" s="272"/>
      <c r="B142" s="23" t="s">
        <v>229</v>
      </c>
      <c r="C142" s="779" t="s">
        <v>45</v>
      </c>
      <c r="D142" s="784"/>
      <c r="E142" s="614"/>
      <c r="F142" s="615"/>
      <c r="G142" s="616"/>
      <c r="H142" s="605"/>
      <c r="I142" s="606"/>
      <c r="J142" s="607"/>
      <c r="K142" s="605"/>
      <c r="L142" s="606"/>
      <c r="M142" s="607"/>
      <c r="N142" s="605"/>
      <c r="O142" s="606"/>
      <c r="P142" s="607"/>
      <c r="Q142" s="605"/>
      <c r="R142" s="606"/>
      <c r="S142" s="607"/>
      <c r="T142" s="605"/>
      <c r="U142" s="606"/>
      <c r="V142" s="607"/>
      <c r="W142" s="605"/>
      <c r="X142" s="606"/>
      <c r="Y142" s="607"/>
      <c r="Z142" s="605"/>
      <c r="AA142" s="606"/>
      <c r="AB142" s="607"/>
      <c r="AC142" s="605"/>
      <c r="AD142" s="606"/>
      <c r="AE142" s="607"/>
      <c r="AF142" s="605"/>
      <c r="AG142" s="606"/>
      <c r="AH142" s="607"/>
      <c r="AI142" s="605"/>
      <c r="AJ142" s="606"/>
      <c r="AK142" s="607"/>
      <c r="AL142" s="605"/>
      <c r="AM142" s="606"/>
      <c r="AN142" s="607"/>
      <c r="AO142" s="605"/>
      <c r="AP142" s="606"/>
      <c r="AQ142" s="607"/>
      <c r="AR142" s="605"/>
      <c r="AS142" s="606"/>
      <c r="AT142" s="607"/>
      <c r="AU142" s="605"/>
      <c r="AV142" s="606"/>
      <c r="AW142" s="607"/>
    </row>
    <row r="143" spans="1:49" x14ac:dyDescent="0.3">
      <c r="A143" s="3"/>
      <c r="B143" s="23" t="s">
        <v>233</v>
      </c>
      <c r="C143" s="779" t="s">
        <v>45</v>
      </c>
      <c r="D143" s="784"/>
      <c r="E143" s="605"/>
      <c r="F143" s="606"/>
      <c r="G143" s="607"/>
      <c r="H143" s="605"/>
      <c r="I143" s="606"/>
      <c r="J143" s="607"/>
      <c r="K143" s="605"/>
      <c r="L143" s="606"/>
      <c r="M143" s="607"/>
      <c r="N143" s="605"/>
      <c r="O143" s="606"/>
      <c r="P143" s="607"/>
      <c r="Q143" s="605"/>
      <c r="R143" s="606"/>
      <c r="S143" s="607"/>
      <c r="T143" s="605"/>
      <c r="U143" s="606"/>
      <c r="V143" s="607"/>
      <c r="W143" s="605"/>
      <c r="X143" s="606"/>
      <c r="Y143" s="607"/>
      <c r="Z143" s="605"/>
      <c r="AA143" s="606"/>
      <c r="AB143" s="607"/>
      <c r="AC143" s="605"/>
      <c r="AD143" s="606"/>
      <c r="AE143" s="607"/>
      <c r="AF143" s="605"/>
      <c r="AG143" s="606"/>
      <c r="AH143" s="607"/>
      <c r="AI143" s="605"/>
      <c r="AJ143" s="606"/>
      <c r="AK143" s="607"/>
      <c r="AL143" s="605"/>
      <c r="AM143" s="606"/>
      <c r="AN143" s="607"/>
      <c r="AO143" s="605"/>
      <c r="AP143" s="606"/>
      <c r="AQ143" s="607"/>
      <c r="AR143" s="605"/>
      <c r="AS143" s="606"/>
      <c r="AT143" s="607"/>
      <c r="AU143" s="605"/>
      <c r="AV143" s="606"/>
      <c r="AW143" s="607"/>
    </row>
    <row r="144" spans="1:49" x14ac:dyDescent="0.3">
      <c r="A144" s="3"/>
      <c r="B144" s="23" t="s">
        <v>234</v>
      </c>
      <c r="C144" s="779" t="s">
        <v>45</v>
      </c>
      <c r="D144" s="784"/>
      <c r="E144" s="605"/>
      <c r="F144" s="606"/>
      <c r="G144" s="607"/>
      <c r="H144" s="605"/>
      <c r="I144" s="606"/>
      <c r="J144" s="607"/>
      <c r="K144" s="605"/>
      <c r="L144" s="606"/>
      <c r="M144" s="607"/>
      <c r="N144" s="605"/>
      <c r="O144" s="606"/>
      <c r="P144" s="607"/>
      <c r="Q144" s="605"/>
      <c r="R144" s="606"/>
      <c r="S144" s="607"/>
      <c r="T144" s="605"/>
      <c r="U144" s="606"/>
      <c r="V144" s="607"/>
      <c r="W144" s="605"/>
      <c r="X144" s="606"/>
      <c r="Y144" s="607"/>
      <c r="Z144" s="605"/>
      <c r="AA144" s="606"/>
      <c r="AB144" s="607"/>
      <c r="AC144" s="605"/>
      <c r="AD144" s="606"/>
      <c r="AE144" s="607"/>
      <c r="AF144" s="605"/>
      <c r="AG144" s="606"/>
      <c r="AH144" s="607"/>
      <c r="AI144" s="605"/>
      <c r="AJ144" s="606"/>
      <c r="AK144" s="607"/>
      <c r="AL144" s="605"/>
      <c r="AM144" s="606"/>
      <c r="AN144" s="607"/>
      <c r="AO144" s="605"/>
      <c r="AP144" s="606"/>
      <c r="AQ144" s="607"/>
      <c r="AR144" s="605"/>
      <c r="AS144" s="606"/>
      <c r="AT144" s="607"/>
      <c r="AU144" s="605"/>
      <c r="AV144" s="606"/>
      <c r="AW144" s="607"/>
    </row>
    <row r="145" spans="1:49" x14ac:dyDescent="0.3">
      <c r="A145" s="3"/>
      <c r="B145" s="23" t="s">
        <v>235</v>
      </c>
      <c r="C145" s="779" t="s">
        <v>45</v>
      </c>
      <c r="D145" s="784"/>
      <c r="E145" s="605"/>
      <c r="F145" s="606"/>
      <c r="G145" s="607"/>
      <c r="H145" s="605"/>
      <c r="I145" s="606"/>
      <c r="J145" s="607"/>
      <c r="K145" s="605"/>
      <c r="L145" s="606"/>
      <c r="M145" s="607"/>
      <c r="N145" s="605"/>
      <c r="O145" s="606"/>
      <c r="P145" s="607"/>
      <c r="Q145" s="605"/>
      <c r="R145" s="606"/>
      <c r="S145" s="607"/>
      <c r="T145" s="605"/>
      <c r="U145" s="606"/>
      <c r="V145" s="607"/>
      <c r="W145" s="605"/>
      <c r="X145" s="606"/>
      <c r="Y145" s="607"/>
      <c r="Z145" s="605"/>
      <c r="AA145" s="606"/>
      <c r="AB145" s="607"/>
      <c r="AC145" s="605"/>
      <c r="AD145" s="606"/>
      <c r="AE145" s="607"/>
      <c r="AF145" s="605"/>
      <c r="AG145" s="606"/>
      <c r="AH145" s="607"/>
      <c r="AI145" s="605"/>
      <c r="AJ145" s="606"/>
      <c r="AK145" s="607"/>
      <c r="AL145" s="605"/>
      <c r="AM145" s="606"/>
      <c r="AN145" s="607"/>
      <c r="AO145" s="605"/>
      <c r="AP145" s="606"/>
      <c r="AQ145" s="607"/>
      <c r="AR145" s="605"/>
      <c r="AS145" s="606"/>
      <c r="AT145" s="607"/>
      <c r="AU145" s="605"/>
      <c r="AV145" s="606"/>
      <c r="AW145" s="607"/>
    </row>
    <row r="146" spans="1:49" x14ac:dyDescent="0.3">
      <c r="A146" s="3"/>
      <c r="B146" s="23" t="s">
        <v>236</v>
      </c>
      <c r="C146" s="779" t="s">
        <v>45</v>
      </c>
      <c r="D146" s="784"/>
      <c r="E146" s="605"/>
      <c r="F146" s="606"/>
      <c r="G146" s="607"/>
      <c r="H146" s="605"/>
      <c r="I146" s="606"/>
      <c r="J146" s="607"/>
      <c r="K146" s="605"/>
      <c r="L146" s="606"/>
      <c r="M146" s="607"/>
      <c r="N146" s="605"/>
      <c r="O146" s="606"/>
      <c r="P146" s="607"/>
      <c r="Q146" s="605"/>
      <c r="R146" s="606"/>
      <c r="S146" s="607"/>
      <c r="T146" s="605"/>
      <c r="U146" s="606"/>
      <c r="V146" s="607"/>
      <c r="W146" s="605"/>
      <c r="X146" s="606"/>
      <c r="Y146" s="607"/>
      <c r="Z146" s="605"/>
      <c r="AA146" s="606"/>
      <c r="AB146" s="607"/>
      <c r="AC146" s="605"/>
      <c r="AD146" s="606"/>
      <c r="AE146" s="607"/>
      <c r="AF146" s="605"/>
      <c r="AG146" s="606"/>
      <c r="AH146" s="607"/>
      <c r="AI146" s="605"/>
      <c r="AJ146" s="606"/>
      <c r="AK146" s="607"/>
      <c r="AL146" s="605"/>
      <c r="AM146" s="606"/>
      <c r="AN146" s="607"/>
      <c r="AO146" s="605"/>
      <c r="AP146" s="606"/>
      <c r="AQ146" s="607"/>
      <c r="AR146" s="605"/>
      <c r="AS146" s="606"/>
      <c r="AT146" s="607"/>
      <c r="AU146" s="605"/>
      <c r="AV146" s="606"/>
      <c r="AW146" s="607"/>
    </row>
    <row r="147" spans="1:49" x14ac:dyDescent="0.3">
      <c r="A147" s="234" t="s">
        <v>1765</v>
      </c>
      <c r="B147" s="23"/>
      <c r="C147" s="787"/>
      <c r="D147" s="788"/>
      <c r="E147" s="475"/>
      <c r="F147" s="148"/>
      <c r="G147" s="273"/>
      <c r="H147" s="453"/>
      <c r="I147" s="241"/>
      <c r="J147" s="243"/>
      <c r="K147" s="453"/>
      <c r="L147" s="241"/>
      <c r="M147" s="243"/>
      <c r="N147" s="453"/>
      <c r="O147" s="241"/>
      <c r="P147" s="243"/>
      <c r="Q147" s="453"/>
      <c r="R147" s="241"/>
      <c r="S147" s="243"/>
      <c r="T147" s="453"/>
      <c r="U147" s="241"/>
      <c r="V147" s="243"/>
      <c r="W147" s="453"/>
      <c r="X147" s="241"/>
      <c r="Y147" s="243"/>
      <c r="Z147" s="453"/>
      <c r="AA147" s="241"/>
      <c r="AB147" s="243"/>
      <c r="AC147" s="453"/>
      <c r="AD147" s="241"/>
      <c r="AE147" s="243"/>
      <c r="AF147" s="453"/>
      <c r="AG147" s="241"/>
      <c r="AH147" s="243"/>
      <c r="AI147" s="453"/>
      <c r="AJ147" s="241"/>
      <c r="AK147" s="243"/>
      <c r="AL147" s="453"/>
      <c r="AM147" s="241"/>
      <c r="AN147" s="243"/>
      <c r="AO147" s="453"/>
      <c r="AP147" s="241"/>
      <c r="AQ147" s="243"/>
      <c r="AR147" s="453"/>
      <c r="AS147" s="241"/>
      <c r="AT147" s="243"/>
      <c r="AU147" s="453"/>
      <c r="AV147" s="241"/>
      <c r="AW147" s="243"/>
    </row>
    <row r="148" spans="1:49" s="144" customFormat="1" ht="15" customHeight="1" x14ac:dyDescent="0.3">
      <c r="B148" s="23" t="s">
        <v>890</v>
      </c>
      <c r="C148" s="789" t="s">
        <v>1760</v>
      </c>
      <c r="D148" s="790" t="s">
        <v>905</v>
      </c>
      <c r="E148" s="614"/>
      <c r="F148" s="615"/>
      <c r="G148" s="616"/>
      <c r="H148" s="605"/>
      <c r="I148" s="606"/>
      <c r="J148" s="607"/>
      <c r="K148" s="605"/>
      <c r="L148" s="606"/>
      <c r="M148" s="607"/>
      <c r="N148" s="605"/>
      <c r="O148" s="606"/>
      <c r="P148" s="607"/>
      <c r="Q148" s="605"/>
      <c r="R148" s="606"/>
      <c r="S148" s="607"/>
      <c r="T148" s="605"/>
      <c r="U148" s="606"/>
      <c r="V148" s="607"/>
      <c r="W148" s="605"/>
      <c r="X148" s="606"/>
      <c r="Y148" s="607"/>
      <c r="Z148" s="605"/>
      <c r="AA148" s="606"/>
      <c r="AB148" s="607"/>
      <c r="AC148" s="605"/>
      <c r="AD148" s="606"/>
      <c r="AE148" s="607"/>
      <c r="AF148" s="605"/>
      <c r="AG148" s="606"/>
      <c r="AH148" s="607"/>
      <c r="AI148" s="605"/>
      <c r="AJ148" s="606"/>
      <c r="AK148" s="607"/>
      <c r="AL148" s="605"/>
      <c r="AM148" s="606"/>
      <c r="AN148" s="607"/>
      <c r="AO148" s="605"/>
      <c r="AP148" s="606"/>
      <c r="AQ148" s="607"/>
      <c r="AR148" s="605"/>
      <c r="AS148" s="606"/>
      <c r="AT148" s="607"/>
      <c r="AU148" s="605"/>
      <c r="AV148" s="606"/>
      <c r="AW148" s="607"/>
    </row>
    <row r="149" spans="1:49" s="144" customFormat="1" ht="15" customHeight="1" x14ac:dyDescent="0.3">
      <c r="B149" s="23" t="s">
        <v>891</v>
      </c>
      <c r="C149" s="789" t="s">
        <v>925</v>
      </c>
      <c r="D149" s="790" t="s">
        <v>906</v>
      </c>
      <c r="E149" s="614"/>
      <c r="F149" s="615"/>
      <c r="G149" s="616"/>
      <c r="H149" s="605"/>
      <c r="I149" s="606"/>
      <c r="J149" s="607"/>
      <c r="K149" s="605"/>
      <c r="L149" s="606"/>
      <c r="M149" s="607"/>
      <c r="N149" s="605"/>
      <c r="O149" s="606"/>
      <c r="P149" s="607"/>
      <c r="Q149" s="605"/>
      <c r="R149" s="606"/>
      <c r="S149" s="607"/>
      <c r="T149" s="605"/>
      <c r="U149" s="606"/>
      <c r="V149" s="607"/>
      <c r="W149" s="605"/>
      <c r="X149" s="606"/>
      <c r="Y149" s="607"/>
      <c r="Z149" s="605"/>
      <c r="AA149" s="606"/>
      <c r="AB149" s="607"/>
      <c r="AC149" s="605"/>
      <c r="AD149" s="606"/>
      <c r="AE149" s="607"/>
      <c r="AF149" s="605"/>
      <c r="AG149" s="606"/>
      <c r="AH149" s="607"/>
      <c r="AI149" s="605"/>
      <c r="AJ149" s="606"/>
      <c r="AK149" s="607"/>
      <c r="AL149" s="605"/>
      <c r="AM149" s="606"/>
      <c r="AN149" s="607"/>
      <c r="AO149" s="605"/>
      <c r="AP149" s="606"/>
      <c r="AQ149" s="607"/>
      <c r="AR149" s="605"/>
      <c r="AS149" s="606"/>
      <c r="AT149" s="607"/>
      <c r="AU149" s="605"/>
      <c r="AV149" s="606"/>
      <c r="AW149" s="607"/>
    </row>
    <row r="150" spans="1:49" s="144" customFormat="1" ht="15" customHeight="1" x14ac:dyDescent="0.3">
      <c r="B150" s="148" t="s">
        <v>91</v>
      </c>
      <c r="C150" s="789" t="s">
        <v>45</v>
      </c>
      <c r="D150" s="790" t="s">
        <v>907</v>
      </c>
      <c r="E150" s="605"/>
      <c r="F150" s="606"/>
      <c r="G150" s="607"/>
      <c r="H150" s="605"/>
      <c r="I150" s="606"/>
      <c r="J150" s="607"/>
      <c r="K150" s="605"/>
      <c r="L150" s="606"/>
      <c r="M150" s="607"/>
      <c r="N150" s="605"/>
      <c r="O150" s="606"/>
      <c r="P150" s="607"/>
      <c r="Q150" s="605"/>
      <c r="R150" s="606"/>
      <c r="S150" s="607"/>
      <c r="T150" s="605"/>
      <c r="U150" s="606"/>
      <c r="V150" s="607"/>
      <c r="W150" s="605"/>
      <c r="X150" s="606"/>
      <c r="Y150" s="607"/>
      <c r="Z150" s="605"/>
      <c r="AA150" s="606"/>
      <c r="AB150" s="607"/>
      <c r="AC150" s="605"/>
      <c r="AD150" s="606"/>
      <c r="AE150" s="607"/>
      <c r="AF150" s="605"/>
      <c r="AG150" s="606"/>
      <c r="AH150" s="607"/>
      <c r="AI150" s="605"/>
      <c r="AJ150" s="606"/>
      <c r="AK150" s="607"/>
      <c r="AL150" s="605"/>
      <c r="AM150" s="606"/>
      <c r="AN150" s="607"/>
      <c r="AO150" s="605"/>
      <c r="AP150" s="606"/>
      <c r="AQ150" s="607"/>
      <c r="AR150" s="605"/>
      <c r="AS150" s="606"/>
      <c r="AT150" s="607"/>
      <c r="AU150" s="605"/>
      <c r="AV150" s="606"/>
      <c r="AW150" s="607"/>
    </row>
    <row r="151" spans="1:49" s="144" customFormat="1" x14ac:dyDescent="0.3">
      <c r="B151" s="148" t="s">
        <v>346</v>
      </c>
      <c r="C151" s="782">
        <v>0.82</v>
      </c>
      <c r="D151" s="790" t="s">
        <v>908</v>
      </c>
      <c r="E151" s="605"/>
      <c r="F151" s="606"/>
      <c r="G151" s="607"/>
      <c r="H151" s="605"/>
      <c r="I151" s="606"/>
      <c r="J151" s="607"/>
      <c r="K151" s="605"/>
      <c r="L151" s="606"/>
      <c r="M151" s="607"/>
      <c r="N151" s="605"/>
      <c r="O151" s="606"/>
      <c r="P151" s="607"/>
      <c r="Q151" s="605"/>
      <c r="R151" s="606"/>
      <c r="S151" s="607"/>
      <c r="T151" s="605"/>
      <c r="U151" s="606"/>
      <c r="V151" s="607"/>
      <c r="W151" s="605"/>
      <c r="X151" s="606"/>
      <c r="Y151" s="607"/>
      <c r="Z151" s="605"/>
      <c r="AA151" s="606"/>
      <c r="AB151" s="607"/>
      <c r="AC151" s="605"/>
      <c r="AD151" s="606"/>
      <c r="AE151" s="607"/>
      <c r="AF151" s="605"/>
      <c r="AG151" s="606"/>
      <c r="AH151" s="607"/>
      <c r="AI151" s="605"/>
      <c r="AJ151" s="606"/>
      <c r="AK151" s="607"/>
      <c r="AL151" s="605"/>
      <c r="AM151" s="606"/>
      <c r="AN151" s="607"/>
      <c r="AO151" s="605"/>
      <c r="AP151" s="606"/>
      <c r="AQ151" s="607"/>
      <c r="AR151" s="605"/>
      <c r="AS151" s="606"/>
      <c r="AT151" s="607"/>
      <c r="AU151" s="605"/>
      <c r="AV151" s="606"/>
      <c r="AW151" s="607"/>
    </row>
    <row r="152" spans="1:49" s="144" customFormat="1" x14ac:dyDescent="0.3">
      <c r="B152" s="148" t="s">
        <v>1081</v>
      </c>
      <c r="C152" s="782">
        <v>12.708</v>
      </c>
      <c r="D152" s="790" t="s">
        <v>910</v>
      </c>
      <c r="E152" s="605"/>
      <c r="F152" s="606"/>
      <c r="G152" s="607"/>
      <c r="H152" s="605"/>
      <c r="I152" s="606"/>
      <c r="J152" s="607"/>
      <c r="K152" s="605"/>
      <c r="L152" s="606"/>
      <c r="M152" s="607"/>
      <c r="N152" s="605"/>
      <c r="O152" s="606"/>
      <c r="P152" s="607"/>
      <c r="Q152" s="605"/>
      <c r="R152" s="606"/>
      <c r="S152" s="607"/>
      <c r="T152" s="605"/>
      <c r="U152" s="606"/>
      <c r="V152" s="607"/>
      <c r="W152" s="605"/>
      <c r="X152" s="606"/>
      <c r="Y152" s="607"/>
      <c r="Z152" s="605"/>
      <c r="AA152" s="606"/>
      <c r="AB152" s="607"/>
      <c r="AC152" s="605"/>
      <c r="AD152" s="606"/>
      <c r="AE152" s="607"/>
      <c r="AF152" s="605"/>
      <c r="AG152" s="606"/>
      <c r="AH152" s="607"/>
      <c r="AI152" s="605"/>
      <c r="AJ152" s="606"/>
      <c r="AK152" s="607"/>
      <c r="AL152" s="605"/>
      <c r="AM152" s="606"/>
      <c r="AN152" s="607"/>
      <c r="AO152" s="605"/>
      <c r="AP152" s="606"/>
      <c r="AQ152" s="607"/>
      <c r="AR152" s="605"/>
      <c r="AS152" s="606"/>
      <c r="AT152" s="607"/>
      <c r="AU152" s="605"/>
      <c r="AV152" s="606"/>
      <c r="AW152" s="607"/>
    </row>
    <row r="153" spans="1:49" s="144" customFormat="1" x14ac:dyDescent="0.3">
      <c r="B153" s="23" t="s">
        <v>248</v>
      </c>
      <c r="C153" s="779"/>
      <c r="D153" s="790" t="s">
        <v>669</v>
      </c>
      <c r="E153" s="608"/>
      <c r="F153" s="609"/>
      <c r="G153" s="610"/>
      <c r="H153" s="605"/>
      <c r="I153" s="606"/>
      <c r="J153" s="607"/>
      <c r="K153" s="605"/>
      <c r="L153" s="606"/>
      <c r="M153" s="607"/>
      <c r="N153" s="605"/>
      <c r="O153" s="606"/>
      <c r="P153" s="607"/>
      <c r="Q153" s="605"/>
      <c r="R153" s="606"/>
      <c r="S153" s="607"/>
      <c r="T153" s="605"/>
      <c r="U153" s="606"/>
      <c r="V153" s="607"/>
      <c r="W153" s="605"/>
      <c r="X153" s="606"/>
      <c r="Y153" s="607"/>
      <c r="Z153" s="605"/>
      <c r="AA153" s="606"/>
      <c r="AB153" s="607"/>
      <c r="AC153" s="605"/>
      <c r="AD153" s="606"/>
      <c r="AE153" s="607"/>
      <c r="AF153" s="605"/>
      <c r="AG153" s="606"/>
      <c r="AH153" s="607"/>
      <c r="AI153" s="605"/>
      <c r="AJ153" s="606"/>
      <c r="AK153" s="607"/>
      <c r="AL153" s="605"/>
      <c r="AM153" s="606"/>
      <c r="AN153" s="607"/>
      <c r="AO153" s="605"/>
      <c r="AP153" s="606"/>
      <c r="AQ153" s="607"/>
      <c r="AR153" s="605"/>
      <c r="AS153" s="606"/>
      <c r="AT153" s="607"/>
      <c r="AU153" s="605"/>
      <c r="AV153" s="606"/>
      <c r="AW153" s="607"/>
    </row>
    <row r="154" spans="1:49" s="144" customFormat="1" x14ac:dyDescent="0.3">
      <c r="B154" s="23" t="s">
        <v>895</v>
      </c>
      <c r="C154" s="779"/>
      <c r="D154" s="790" t="s">
        <v>909</v>
      </c>
      <c r="E154" s="608"/>
      <c r="F154" s="609"/>
      <c r="G154" s="610"/>
      <c r="H154" s="605"/>
      <c r="I154" s="606"/>
      <c r="J154" s="607"/>
      <c r="K154" s="605"/>
      <c r="L154" s="606"/>
      <c r="M154" s="607"/>
      <c r="N154" s="605"/>
      <c r="O154" s="606"/>
      <c r="P154" s="607"/>
      <c r="Q154" s="605"/>
      <c r="R154" s="606"/>
      <c r="S154" s="607"/>
      <c r="T154" s="605"/>
      <c r="U154" s="606"/>
      <c r="V154" s="607"/>
      <c r="W154" s="605"/>
      <c r="X154" s="606"/>
      <c r="Y154" s="607"/>
      <c r="Z154" s="605"/>
      <c r="AA154" s="606"/>
      <c r="AB154" s="607"/>
      <c r="AC154" s="605"/>
      <c r="AD154" s="606"/>
      <c r="AE154" s="607"/>
      <c r="AF154" s="605"/>
      <c r="AG154" s="606"/>
      <c r="AH154" s="607"/>
      <c r="AI154" s="605"/>
      <c r="AJ154" s="606"/>
      <c r="AK154" s="607"/>
      <c r="AL154" s="605"/>
      <c r="AM154" s="606"/>
      <c r="AN154" s="607"/>
      <c r="AO154" s="605"/>
      <c r="AP154" s="606"/>
      <c r="AQ154" s="607"/>
      <c r="AR154" s="605"/>
      <c r="AS154" s="606"/>
      <c r="AT154" s="607"/>
      <c r="AU154" s="605"/>
      <c r="AV154" s="606"/>
      <c r="AW154" s="607"/>
    </row>
    <row r="155" spans="1:49" s="144" customFormat="1" x14ac:dyDescent="0.3">
      <c r="B155" s="23" t="s">
        <v>899</v>
      </c>
      <c r="C155" s="779" t="s">
        <v>49</v>
      </c>
      <c r="D155" s="790" t="s">
        <v>900</v>
      </c>
      <c r="E155" s="608"/>
      <c r="F155" s="609"/>
      <c r="G155" s="610"/>
      <c r="H155" s="605"/>
      <c r="I155" s="606"/>
      <c r="J155" s="607"/>
      <c r="K155" s="605"/>
      <c r="L155" s="606"/>
      <c r="M155" s="607"/>
      <c r="N155" s="605"/>
      <c r="O155" s="606"/>
      <c r="P155" s="607"/>
      <c r="Q155" s="605"/>
      <c r="R155" s="606"/>
      <c r="S155" s="607"/>
      <c r="T155" s="605"/>
      <c r="U155" s="606"/>
      <c r="V155" s="607"/>
      <c r="W155" s="605"/>
      <c r="X155" s="606"/>
      <c r="Y155" s="607"/>
      <c r="Z155" s="605"/>
      <c r="AA155" s="606"/>
      <c r="AB155" s="607"/>
      <c r="AC155" s="605"/>
      <c r="AD155" s="606"/>
      <c r="AE155" s="607"/>
      <c r="AF155" s="605"/>
      <c r="AG155" s="606"/>
      <c r="AH155" s="607"/>
      <c r="AI155" s="605"/>
      <c r="AJ155" s="606"/>
      <c r="AK155" s="607"/>
      <c r="AL155" s="605"/>
      <c r="AM155" s="606"/>
      <c r="AN155" s="607"/>
      <c r="AO155" s="605"/>
      <c r="AP155" s="606"/>
      <c r="AQ155" s="607"/>
      <c r="AR155" s="605"/>
      <c r="AS155" s="606"/>
      <c r="AT155" s="607"/>
      <c r="AU155" s="605"/>
      <c r="AV155" s="606"/>
      <c r="AW155" s="607"/>
    </row>
    <row r="156" spans="1:49" s="144" customFormat="1" x14ac:dyDescent="0.3">
      <c r="B156" s="23" t="s">
        <v>892</v>
      </c>
      <c r="C156" s="779" t="s">
        <v>45</v>
      </c>
      <c r="D156" s="790" t="s">
        <v>897</v>
      </c>
      <c r="E156" s="608"/>
      <c r="F156" s="609"/>
      <c r="G156" s="610"/>
      <c r="H156" s="605"/>
      <c r="I156" s="606"/>
      <c r="J156" s="607"/>
      <c r="K156" s="605"/>
      <c r="L156" s="606"/>
      <c r="M156" s="607"/>
      <c r="N156" s="605"/>
      <c r="O156" s="606"/>
      <c r="P156" s="607"/>
      <c r="Q156" s="605"/>
      <c r="R156" s="606"/>
      <c r="S156" s="607"/>
      <c r="T156" s="605"/>
      <c r="U156" s="606"/>
      <c r="V156" s="607"/>
      <c r="W156" s="605"/>
      <c r="X156" s="606"/>
      <c r="Y156" s="607"/>
      <c r="Z156" s="605"/>
      <c r="AA156" s="606"/>
      <c r="AB156" s="607"/>
      <c r="AC156" s="605"/>
      <c r="AD156" s="606"/>
      <c r="AE156" s="607"/>
      <c r="AF156" s="605"/>
      <c r="AG156" s="606"/>
      <c r="AH156" s="607"/>
      <c r="AI156" s="605"/>
      <c r="AJ156" s="606"/>
      <c r="AK156" s="607"/>
      <c r="AL156" s="605"/>
      <c r="AM156" s="606"/>
      <c r="AN156" s="607"/>
      <c r="AO156" s="605"/>
      <c r="AP156" s="606"/>
      <c r="AQ156" s="607"/>
      <c r="AR156" s="605"/>
      <c r="AS156" s="606"/>
      <c r="AT156" s="607"/>
      <c r="AU156" s="605"/>
      <c r="AV156" s="606"/>
      <c r="AW156" s="607"/>
    </row>
    <row r="157" spans="1:49" s="144" customFormat="1" x14ac:dyDescent="0.3">
      <c r="B157" s="23" t="s">
        <v>893</v>
      </c>
      <c r="C157" s="779" t="s">
        <v>45</v>
      </c>
      <c r="D157" s="790" t="s">
        <v>898</v>
      </c>
      <c r="E157" s="608"/>
      <c r="F157" s="609"/>
      <c r="G157" s="610"/>
      <c r="H157" s="605"/>
      <c r="I157" s="606"/>
      <c r="J157" s="607"/>
      <c r="K157" s="605"/>
      <c r="L157" s="606"/>
      <c r="M157" s="607"/>
      <c r="N157" s="605"/>
      <c r="O157" s="606"/>
      <c r="P157" s="607"/>
      <c r="Q157" s="605"/>
      <c r="R157" s="606"/>
      <c r="S157" s="607"/>
      <c r="T157" s="605"/>
      <c r="U157" s="606"/>
      <c r="V157" s="607"/>
      <c r="W157" s="605"/>
      <c r="X157" s="606"/>
      <c r="Y157" s="607"/>
      <c r="Z157" s="605"/>
      <c r="AA157" s="606"/>
      <c r="AB157" s="607"/>
      <c r="AC157" s="605"/>
      <c r="AD157" s="606"/>
      <c r="AE157" s="607"/>
      <c r="AF157" s="605"/>
      <c r="AG157" s="606"/>
      <c r="AH157" s="607"/>
      <c r="AI157" s="605"/>
      <c r="AJ157" s="606"/>
      <c r="AK157" s="607"/>
      <c r="AL157" s="605"/>
      <c r="AM157" s="606"/>
      <c r="AN157" s="607"/>
      <c r="AO157" s="605"/>
      <c r="AP157" s="606"/>
      <c r="AQ157" s="607"/>
      <c r="AR157" s="605"/>
      <c r="AS157" s="606"/>
      <c r="AT157" s="607"/>
      <c r="AU157" s="605"/>
      <c r="AV157" s="606"/>
      <c r="AW157" s="607"/>
    </row>
    <row r="158" spans="1:49" s="144" customFormat="1" x14ac:dyDescent="0.3">
      <c r="B158" s="23" t="s">
        <v>894</v>
      </c>
      <c r="C158" s="791">
        <v>10000</v>
      </c>
      <c r="D158" s="790" t="s">
        <v>904</v>
      </c>
      <c r="E158" s="608"/>
      <c r="F158" s="609"/>
      <c r="G158" s="610"/>
      <c r="H158" s="605"/>
      <c r="I158" s="606"/>
      <c r="J158" s="607"/>
      <c r="K158" s="605"/>
      <c r="L158" s="606"/>
      <c r="M158" s="607"/>
      <c r="N158" s="605"/>
      <c r="O158" s="606"/>
      <c r="P158" s="607"/>
      <c r="Q158" s="605"/>
      <c r="R158" s="606"/>
      <c r="S158" s="607"/>
      <c r="T158" s="605"/>
      <c r="U158" s="606"/>
      <c r="V158" s="607"/>
      <c r="W158" s="605"/>
      <c r="X158" s="606"/>
      <c r="Y158" s="607"/>
      <c r="Z158" s="605"/>
      <c r="AA158" s="606"/>
      <c r="AB158" s="607"/>
      <c r="AC158" s="605"/>
      <c r="AD158" s="606"/>
      <c r="AE158" s="607"/>
      <c r="AF158" s="605"/>
      <c r="AG158" s="606"/>
      <c r="AH158" s="607"/>
      <c r="AI158" s="605"/>
      <c r="AJ158" s="606"/>
      <c r="AK158" s="607"/>
      <c r="AL158" s="605"/>
      <c r="AM158" s="606"/>
      <c r="AN158" s="607"/>
      <c r="AO158" s="605"/>
      <c r="AP158" s="606"/>
      <c r="AQ158" s="607"/>
      <c r="AR158" s="605"/>
      <c r="AS158" s="606"/>
      <c r="AT158" s="607"/>
      <c r="AU158" s="605"/>
      <c r="AV158" s="606"/>
      <c r="AW158" s="607"/>
    </row>
    <row r="159" spans="1:49" s="144" customFormat="1" x14ac:dyDescent="0.3">
      <c r="B159" s="23" t="s">
        <v>896</v>
      </c>
      <c r="C159" s="779" t="s">
        <v>190</v>
      </c>
      <c r="D159" s="790" t="s">
        <v>901</v>
      </c>
      <c r="E159" s="608"/>
      <c r="F159" s="609"/>
      <c r="G159" s="610"/>
      <c r="H159" s="605"/>
      <c r="I159" s="606"/>
      <c r="J159" s="607"/>
      <c r="K159" s="605"/>
      <c r="L159" s="606"/>
      <c r="M159" s="607"/>
      <c r="N159" s="605"/>
      <c r="O159" s="606"/>
      <c r="P159" s="607"/>
      <c r="Q159" s="605"/>
      <c r="R159" s="606"/>
      <c r="S159" s="607"/>
      <c r="T159" s="605"/>
      <c r="U159" s="606"/>
      <c r="V159" s="607"/>
      <c r="W159" s="605"/>
      <c r="X159" s="606"/>
      <c r="Y159" s="607"/>
      <c r="Z159" s="605"/>
      <c r="AA159" s="606"/>
      <c r="AB159" s="607"/>
      <c r="AC159" s="605"/>
      <c r="AD159" s="606"/>
      <c r="AE159" s="607"/>
      <c r="AF159" s="605"/>
      <c r="AG159" s="606"/>
      <c r="AH159" s="607"/>
      <c r="AI159" s="605"/>
      <c r="AJ159" s="606"/>
      <c r="AK159" s="607"/>
      <c r="AL159" s="605"/>
      <c r="AM159" s="606"/>
      <c r="AN159" s="607"/>
      <c r="AO159" s="605"/>
      <c r="AP159" s="606"/>
      <c r="AQ159" s="607"/>
      <c r="AR159" s="605"/>
      <c r="AS159" s="606"/>
      <c r="AT159" s="607"/>
      <c r="AU159" s="605"/>
      <c r="AV159" s="606"/>
      <c r="AW159" s="607"/>
    </row>
    <row r="160" spans="1:49" s="144" customFormat="1" ht="15" thickBot="1" x14ac:dyDescent="0.35">
      <c r="A160" s="694"/>
      <c r="B160" s="695" t="s">
        <v>903</v>
      </c>
      <c r="C160" s="792" t="s">
        <v>45</v>
      </c>
      <c r="D160" s="793" t="s">
        <v>902</v>
      </c>
      <c r="E160" s="611"/>
      <c r="F160" s="612"/>
      <c r="G160" s="613"/>
      <c r="H160" s="617"/>
      <c r="I160" s="618"/>
      <c r="J160" s="619"/>
      <c r="K160" s="617"/>
      <c r="L160" s="618"/>
      <c r="M160" s="619"/>
      <c r="N160" s="617"/>
      <c r="O160" s="618"/>
      <c r="P160" s="619"/>
      <c r="Q160" s="617"/>
      <c r="R160" s="618"/>
      <c r="S160" s="619"/>
      <c r="T160" s="617"/>
      <c r="U160" s="618"/>
      <c r="V160" s="619"/>
      <c r="W160" s="617"/>
      <c r="X160" s="618"/>
      <c r="Y160" s="619"/>
      <c r="Z160" s="617"/>
      <c r="AA160" s="618"/>
      <c r="AB160" s="619"/>
      <c r="AC160" s="617"/>
      <c r="AD160" s="618"/>
      <c r="AE160" s="619"/>
      <c r="AF160" s="617"/>
      <c r="AG160" s="618"/>
      <c r="AH160" s="619"/>
      <c r="AI160" s="617"/>
      <c r="AJ160" s="618"/>
      <c r="AK160" s="619"/>
      <c r="AL160" s="617"/>
      <c r="AM160" s="618"/>
      <c r="AN160" s="619"/>
      <c r="AO160" s="617"/>
      <c r="AP160" s="618"/>
      <c r="AQ160" s="619"/>
      <c r="AR160" s="617"/>
      <c r="AS160" s="618"/>
      <c r="AT160" s="619"/>
      <c r="AU160" s="617"/>
      <c r="AV160" s="618"/>
      <c r="AW160" s="619"/>
    </row>
  </sheetData>
  <mergeCells count="115">
    <mergeCell ref="AU13:AW13"/>
    <mergeCell ref="AU34:AW34"/>
    <mergeCell ref="AI14:AK14"/>
    <mergeCell ref="AL14:AN14"/>
    <mergeCell ref="AO14:AQ14"/>
    <mergeCell ref="AR14:AT14"/>
    <mergeCell ref="AU14:AW14"/>
    <mergeCell ref="AO13:AQ13"/>
    <mergeCell ref="AR13:AT13"/>
    <mergeCell ref="AL13:AN13"/>
    <mergeCell ref="W14:Y14"/>
    <mergeCell ref="Z14:AB14"/>
    <mergeCell ref="AC14:AE14"/>
    <mergeCell ref="AF14:AH14"/>
    <mergeCell ref="W13:Y13"/>
    <mergeCell ref="Z13:AB13"/>
    <mergeCell ref="AC13:AE13"/>
    <mergeCell ref="AF13:AH13"/>
    <mergeCell ref="AI13:AK13"/>
    <mergeCell ref="AI12:AK12"/>
    <mergeCell ref="AL12:AN12"/>
    <mergeCell ref="AO12:AQ12"/>
    <mergeCell ref="AR12:AT12"/>
    <mergeCell ref="AU12:AW12"/>
    <mergeCell ref="W12:Y12"/>
    <mergeCell ref="Z12:AB12"/>
    <mergeCell ref="AC12:AE12"/>
    <mergeCell ref="AF12:AH12"/>
    <mergeCell ref="AI10:AK10"/>
    <mergeCell ref="AL10:AN10"/>
    <mergeCell ref="AO10:AQ10"/>
    <mergeCell ref="AR10:AT10"/>
    <mergeCell ref="AU10:AW10"/>
    <mergeCell ref="W10:Y10"/>
    <mergeCell ref="Z10:AB10"/>
    <mergeCell ref="AC10:AE10"/>
    <mergeCell ref="AF10:AH10"/>
    <mergeCell ref="E48:G48"/>
    <mergeCell ref="E49:G49"/>
    <mergeCell ref="E50:G50"/>
    <mergeCell ref="E51:G51"/>
    <mergeCell ref="E52:G52"/>
    <mergeCell ref="E42:G42"/>
    <mergeCell ref="E43:G43"/>
    <mergeCell ref="E44:G44"/>
    <mergeCell ref="E45:G45"/>
    <mergeCell ref="E46:G46"/>
    <mergeCell ref="E47:G47"/>
    <mergeCell ref="E36:G36"/>
    <mergeCell ref="E37:G37"/>
    <mergeCell ref="E38:G38"/>
    <mergeCell ref="E39:G39"/>
    <mergeCell ref="E40:G40"/>
    <mergeCell ref="E41:G41"/>
    <mergeCell ref="E31:G31"/>
    <mergeCell ref="H31:J31"/>
    <mergeCell ref="E32:G32"/>
    <mergeCell ref="H32:J32"/>
    <mergeCell ref="A35:B35"/>
    <mergeCell ref="E35:G35"/>
    <mergeCell ref="H35:J35"/>
    <mergeCell ref="E28:G28"/>
    <mergeCell ref="H28:J28"/>
    <mergeCell ref="E29:G29"/>
    <mergeCell ref="H29:J29"/>
    <mergeCell ref="E30:G30"/>
    <mergeCell ref="H30:J30"/>
    <mergeCell ref="E25:G25"/>
    <mergeCell ref="H25:J25"/>
    <mergeCell ref="E26:G26"/>
    <mergeCell ref="H26:J26"/>
    <mergeCell ref="E27:G27"/>
    <mergeCell ref="H27:J27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4:G14"/>
    <mergeCell ref="H14:J14"/>
    <mergeCell ref="K14:M14"/>
    <mergeCell ref="N14:P14"/>
    <mergeCell ref="Q14:S14"/>
    <mergeCell ref="T14:V14"/>
    <mergeCell ref="E13:G13"/>
    <mergeCell ref="H13:J13"/>
    <mergeCell ref="K13:M13"/>
    <mergeCell ref="N13:P13"/>
    <mergeCell ref="Q13:S13"/>
    <mergeCell ref="T13:V13"/>
    <mergeCell ref="E12:G12"/>
    <mergeCell ref="H12:J12"/>
    <mergeCell ref="K12:M12"/>
    <mergeCell ref="N12:P12"/>
    <mergeCell ref="Q12:S12"/>
    <mergeCell ref="T12:V12"/>
    <mergeCell ref="E10:G10"/>
    <mergeCell ref="H10:J10"/>
    <mergeCell ref="K10:M10"/>
    <mergeCell ref="N10:P10"/>
    <mergeCell ref="Q10:S10"/>
    <mergeCell ref="T10:V10"/>
  </mergeCells>
  <phoneticPr fontId="66" type="noConversion"/>
  <conditionalFormatting sqref="A33:D34">
    <cfRule type="expression" dxfId="27" priority="174">
      <formula>$A33&lt;&gt;0</formula>
    </cfRule>
  </conditionalFormatting>
  <conditionalFormatting sqref="A13:E13 A16:B32 A35:E35 A36:D38 H36:J52 A39:A40 C39:D40 A41:D52 A64:A66 C64:G66 A67:G77 A78:B78 D78:G78 A79:G83 A84:D85 A86:G95 A97:G102 A103:A104 C103:G104 A105:G147">
    <cfRule type="expression" dxfId="26" priority="280">
      <formula>$A13&lt;&gt;0</formula>
    </cfRule>
  </conditionalFormatting>
  <conditionalFormatting sqref="A53:J63">
    <cfRule type="expression" dxfId="25" priority="239">
      <formula>$A53&lt;&gt;0</formula>
    </cfRule>
  </conditionalFormatting>
  <conditionalFormatting sqref="A12:AW12 A14:AW14 AU16:AW33 AU34 AU35:AW63 H85:AW95">
    <cfRule type="expression" dxfId="24" priority="16">
      <formula>$A12&lt;&gt;0</formula>
    </cfRule>
  </conditionalFormatting>
  <conditionalFormatting sqref="A96:AW96">
    <cfRule type="expression" dxfId="23" priority="1">
      <formula>$A96&lt;&gt;0</formula>
    </cfRule>
  </conditionalFormatting>
  <conditionalFormatting sqref="B7">
    <cfRule type="expression" dxfId="22" priority="204">
      <formula>$A7&lt;&gt;0</formula>
    </cfRule>
  </conditionalFormatting>
  <conditionalFormatting sqref="B40">
    <cfRule type="expression" dxfId="21" priority="205">
      <formula>$A40&lt;&gt;0</formula>
    </cfRule>
  </conditionalFormatting>
  <conditionalFormatting sqref="B148:B149">
    <cfRule type="expression" dxfId="20" priority="244">
      <formula>$A148&lt;&gt;0</formula>
    </cfRule>
  </conditionalFormatting>
  <conditionalFormatting sqref="B153:B160">
    <cfRule type="expression" dxfId="19" priority="243">
      <formula>$A153&lt;&gt;0</formula>
    </cfRule>
  </conditionalFormatting>
  <conditionalFormatting sqref="C154">
    <cfRule type="expression" dxfId="12" priority="247">
      <formula>$A154&lt;&gt;0</formula>
    </cfRule>
  </conditionalFormatting>
  <conditionalFormatting sqref="C15:D32">
    <cfRule type="expression" dxfId="11" priority="242">
      <formula>$A15&lt;&gt;0</formula>
    </cfRule>
  </conditionalFormatting>
  <conditionalFormatting sqref="E16:E34">
    <cfRule type="expression" dxfId="10" priority="246">
      <formula>$A16&lt;&gt;0</formula>
    </cfRule>
  </conditionalFormatting>
  <conditionalFormatting sqref="E36:E52">
    <cfRule type="expression" dxfId="9" priority="200">
      <formula>$A36&lt;&gt;0</formula>
    </cfRule>
  </conditionalFormatting>
  <conditionalFormatting sqref="E85:G85">
    <cfRule type="expression" dxfId="8" priority="173">
      <formula>$A85&lt;&gt;0</formula>
    </cfRule>
  </conditionalFormatting>
  <conditionalFormatting sqref="E84:AW84">
    <cfRule type="expression" dxfId="7" priority="7">
      <formula>$A84&lt;&gt;0</formula>
    </cfRule>
  </conditionalFormatting>
  <conditionalFormatting sqref="H13 K13 N13 Q13 T13">
    <cfRule type="expression" dxfId="6" priority="169">
      <formula>$A13&lt;&gt;0</formula>
    </cfRule>
  </conditionalFormatting>
  <conditionalFormatting sqref="H16:H35">
    <cfRule type="expression" dxfId="5" priority="245">
      <formula>$A16&lt;&gt;0</formula>
    </cfRule>
  </conditionalFormatting>
  <conditionalFormatting sqref="H64:AW83">
    <cfRule type="expression" dxfId="4" priority="4">
      <formula>$A64&lt;&gt;0</formula>
    </cfRule>
  </conditionalFormatting>
  <conditionalFormatting sqref="H97:AW160">
    <cfRule type="expression" dxfId="3" priority="5">
      <formula>$A97&lt;&gt;0</formula>
    </cfRule>
  </conditionalFormatting>
  <conditionalFormatting sqref="K16:AT63">
    <cfRule type="expression" dxfId="2" priority="225">
      <formula>$A16&lt;&gt;0</formula>
    </cfRule>
  </conditionalFormatting>
  <conditionalFormatting sqref="W13 Z13 AC13 AF13 AI13 AL13 AO13 AR13">
    <cfRule type="expression" dxfId="1" priority="166">
      <formula>$A13&lt;&gt;0</formula>
    </cfRule>
  </conditionalFormatting>
  <conditionalFormatting sqref="AU13">
    <cfRule type="expression" dxfId="0" priority="15">
      <formula>$A13&lt;&gt;0</formula>
    </cfRule>
  </conditionalFormatting>
  <pageMargins left="0.25" right="0.25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4" id="{D9128432-840D-4A97-9B8F-87B87F366678}">
            <xm:f>'Large Office'!A143="Not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55" id="{9FE0AEBF-60A2-43FB-BBAD-4BC3C5176FE8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A148:A149 E148:G160 A150:B152 A153:A160</xm:sqref>
        </x14:conditionalFormatting>
        <x14:conditionalFormatting xmlns:xm="http://schemas.microsoft.com/office/excel/2006/main">
          <x14:cfRule type="expression" priority="251" id="{7361D21E-117A-4CB2-AFAB-82EE13FB8EBD}">
            <xm:f>'Large Office'!C143="NA"</xm:f>
            <x14:dxf>
              <font>
                <b/>
                <i val="0"/>
                <color rgb="FF0000FF"/>
              </font>
              <fill>
                <patternFill>
                  <bgColor theme="8" tint="0.59996337778862885"/>
                </patternFill>
              </fill>
            </x14:dxf>
          </x14:cfRule>
          <x14:cfRule type="expression" priority="252" id="{459F9B11-0CD7-4E03-9D81-7422562A84A1}">
            <xm:f>'Large Office'!C143="Not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253" id="{03E5FA7C-39BD-48A9-8F31-ED8F375009E3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C148:C149 D148:D152 C151:C152 C153:D153 D154 C155:D160</xm:sqref>
        </x14:conditionalFormatting>
        <x14:conditionalFormatting xmlns:xm="http://schemas.microsoft.com/office/excel/2006/main">
          <x14:cfRule type="expression" priority="248" id="{3019AE9B-4968-4961-B536-55F8F47B43C8}">
            <xm:f>'Large Office'!C145="NA"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249" id="{5D1DAF2C-B6C7-46BA-9D3B-1A0BA0309B03}">
            <xm:f>'Large Office'!C145="Not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250" id="{43571226-D735-4824-8465-4F67DD4DECF3}">
            <xm:f>'Large Office'!$A145&lt;&gt;0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C150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00A2-31B2-480F-A667-7692DD8E4A79}">
  <sheetPr>
    <outlinePr summaryBelow="0" summaryRight="0"/>
  </sheetPr>
  <dimension ref="B1:J50"/>
  <sheetViews>
    <sheetView zoomScale="70" zoomScaleNormal="70" workbookViewId="0">
      <selection activeCell="G17" sqref="G17"/>
    </sheetView>
  </sheetViews>
  <sheetFormatPr defaultColWidth="9.109375" defaultRowHeight="14.4" outlineLevelRow="1" x14ac:dyDescent="0.3"/>
  <cols>
    <col min="1" max="1" width="9.109375" style="192"/>
    <col min="2" max="2" width="6.88671875" style="192" customWidth="1"/>
    <col min="3" max="3" width="16" style="192" customWidth="1"/>
    <col min="4" max="4" width="22" style="192" bestFit="1" customWidth="1"/>
    <col min="5" max="5" width="31" style="192" bestFit="1" customWidth="1"/>
    <col min="6" max="6" width="38.33203125" style="192" bestFit="1" customWidth="1"/>
    <col min="7" max="7" width="42.44140625" style="192" customWidth="1"/>
    <col min="8" max="8" width="17.44140625" style="192" customWidth="1"/>
    <col min="9" max="9" width="18.6640625" style="192" customWidth="1"/>
    <col min="10" max="10" width="17.33203125" style="192" customWidth="1"/>
    <col min="11" max="16384" width="9.109375" style="192"/>
  </cols>
  <sheetData>
    <row r="1" spans="2:10" x14ac:dyDescent="0.3">
      <c r="B1" s="543"/>
      <c r="C1" s="543"/>
      <c r="D1" s="543"/>
      <c r="E1" s="543"/>
      <c r="F1" s="543"/>
      <c r="G1" s="543"/>
      <c r="H1" s="543"/>
      <c r="J1" s="192">
        <f>COUNTIF(J6:J50,"x")</f>
        <v>15</v>
      </c>
    </row>
    <row r="2" spans="2:10" x14ac:dyDescent="0.3">
      <c r="B2" s="543"/>
      <c r="C2" s="543"/>
      <c r="D2" s="543"/>
      <c r="E2" s="543"/>
      <c r="F2" s="543"/>
      <c r="G2" s="543"/>
      <c r="H2" s="543"/>
    </row>
    <row r="3" spans="2:10" ht="30" customHeight="1" x14ac:dyDescent="0.3">
      <c r="B3" s="703" t="s">
        <v>1521</v>
      </c>
      <c r="C3" s="693"/>
      <c r="D3" s="693"/>
      <c r="E3" s="693"/>
      <c r="F3" s="693"/>
      <c r="G3" s="693"/>
    </row>
    <row r="4" spans="2:10" s="439" customFormat="1" ht="34.5" customHeight="1" x14ac:dyDescent="0.3">
      <c r="B4" s="686" t="s">
        <v>1209</v>
      </c>
      <c r="C4" s="686" t="s">
        <v>18</v>
      </c>
      <c r="D4" s="686" t="s">
        <v>1524</v>
      </c>
      <c r="E4" s="686" t="s">
        <v>1525</v>
      </c>
      <c r="F4" s="686" t="s">
        <v>1631</v>
      </c>
      <c r="G4" s="686" t="s">
        <v>1211</v>
      </c>
      <c r="H4" s="686" t="s">
        <v>1815</v>
      </c>
      <c r="I4" s="686" t="s">
        <v>1816</v>
      </c>
      <c r="J4" s="686" t="s">
        <v>1817</v>
      </c>
    </row>
    <row r="5" spans="2:10" s="439" customFormat="1" x14ac:dyDescent="0.3">
      <c r="B5" s="686"/>
      <c r="C5" s="686"/>
      <c r="D5" s="686"/>
      <c r="E5" s="686"/>
      <c r="F5" s="686"/>
      <c r="G5" s="686"/>
      <c r="H5" s="686"/>
      <c r="I5" s="797"/>
      <c r="J5" s="797"/>
    </row>
    <row r="6" spans="2:10" x14ac:dyDescent="0.3">
      <c r="B6" s="687">
        <v>1</v>
      </c>
      <c r="C6" s="688" t="s">
        <v>19</v>
      </c>
      <c r="D6" s="688" t="s">
        <v>1529</v>
      </c>
      <c r="E6" s="688" t="s">
        <v>1530</v>
      </c>
      <c r="F6" s="688" t="s">
        <v>1215</v>
      </c>
      <c r="G6" s="688" t="s">
        <v>1531</v>
      </c>
      <c r="H6" s="688"/>
      <c r="I6" s="797" t="s">
        <v>1812</v>
      </c>
      <c r="J6" s="797" t="s">
        <v>1812</v>
      </c>
    </row>
    <row r="7" spans="2:10" x14ac:dyDescent="0.3">
      <c r="B7" s="687">
        <v>2</v>
      </c>
      <c r="C7" s="688" t="s">
        <v>19</v>
      </c>
      <c r="D7" s="688" t="s">
        <v>1532</v>
      </c>
      <c r="E7" s="688" t="s">
        <v>1530</v>
      </c>
      <c r="F7" s="688" t="s">
        <v>1215</v>
      </c>
      <c r="G7" s="688" t="s">
        <v>1531</v>
      </c>
      <c r="H7" s="688"/>
      <c r="I7" s="797" t="s">
        <v>1812</v>
      </c>
      <c r="J7" s="797"/>
    </row>
    <row r="8" spans="2:10" ht="52.8" x14ac:dyDescent="0.3">
      <c r="B8" s="687">
        <v>3</v>
      </c>
      <c r="C8" s="688" t="s">
        <v>28</v>
      </c>
      <c r="D8" s="688" t="s">
        <v>1035</v>
      </c>
      <c r="E8" s="688" t="s">
        <v>1530</v>
      </c>
      <c r="F8" s="704" t="s">
        <v>1633</v>
      </c>
      <c r="G8" s="704" t="s">
        <v>1634</v>
      </c>
      <c r="H8" s="688" t="s">
        <v>1814</v>
      </c>
      <c r="I8" s="797" t="s">
        <v>1812</v>
      </c>
      <c r="J8" s="797" t="s">
        <v>1812</v>
      </c>
    </row>
    <row r="9" spans="2:10" x14ac:dyDescent="0.3">
      <c r="B9" s="687">
        <v>4</v>
      </c>
      <c r="C9" s="688" t="s">
        <v>58</v>
      </c>
      <c r="D9" s="688" t="s">
        <v>1030</v>
      </c>
      <c r="E9" s="688" t="s">
        <v>1530</v>
      </c>
      <c r="F9" s="688" t="s">
        <v>1215</v>
      </c>
      <c r="G9" s="688" t="s">
        <v>1533</v>
      </c>
      <c r="H9" s="688"/>
      <c r="I9" s="797"/>
      <c r="J9" s="797"/>
    </row>
    <row r="10" spans="2:10" x14ac:dyDescent="0.3">
      <c r="B10" s="687">
        <v>5</v>
      </c>
      <c r="C10" s="688" t="s">
        <v>40</v>
      </c>
      <c r="D10" s="688" t="s">
        <v>1117</v>
      </c>
      <c r="E10" s="688" t="s">
        <v>1530</v>
      </c>
      <c r="F10" s="688" t="s">
        <v>1227</v>
      </c>
      <c r="G10" s="688" t="s">
        <v>1534</v>
      </c>
      <c r="H10" s="688"/>
      <c r="I10" s="797"/>
      <c r="J10" s="797"/>
    </row>
    <row r="11" spans="2:10" x14ac:dyDescent="0.3">
      <c r="B11" s="687">
        <v>6</v>
      </c>
      <c r="C11" s="688" t="s">
        <v>40</v>
      </c>
      <c r="D11" s="688" t="s">
        <v>1033</v>
      </c>
      <c r="E11" s="688" t="s">
        <v>1530</v>
      </c>
      <c r="F11" s="688" t="s">
        <v>1227</v>
      </c>
      <c r="G11" s="688" t="s">
        <v>1534</v>
      </c>
      <c r="H11" s="688"/>
      <c r="I11" s="797"/>
      <c r="J11" s="797"/>
    </row>
    <row r="12" spans="2:10" ht="26.4" x14ac:dyDescent="0.3">
      <c r="B12" s="687">
        <v>7</v>
      </c>
      <c r="C12" s="688" t="s">
        <v>41</v>
      </c>
      <c r="D12" s="688" t="s">
        <v>1036</v>
      </c>
      <c r="E12" s="688" t="s">
        <v>1530</v>
      </c>
      <c r="F12" s="688" t="s">
        <v>1231</v>
      </c>
      <c r="G12" s="688" t="s">
        <v>1535</v>
      </c>
      <c r="H12" s="688"/>
      <c r="I12" s="797"/>
      <c r="J12" s="797"/>
    </row>
    <row r="13" spans="2:10" collapsed="1" x14ac:dyDescent="0.3">
      <c r="B13" s="687">
        <v>8</v>
      </c>
      <c r="C13" s="688" t="s">
        <v>41</v>
      </c>
      <c r="D13" s="688" t="s">
        <v>1037</v>
      </c>
      <c r="E13" s="688" t="s">
        <v>1530</v>
      </c>
      <c r="F13" s="688" t="s">
        <v>1231</v>
      </c>
      <c r="G13" s="688" t="s">
        <v>1536</v>
      </c>
      <c r="H13" s="689"/>
      <c r="I13" s="797"/>
      <c r="J13" s="797"/>
    </row>
    <row r="14" spans="2:10" hidden="1" outlineLevel="1" x14ac:dyDescent="0.3">
      <c r="B14" s="691">
        <v>9</v>
      </c>
      <c r="C14" s="796" t="s">
        <v>41</v>
      </c>
      <c r="D14" s="796" t="s">
        <v>1648</v>
      </c>
      <c r="E14" s="796" t="s">
        <v>1530</v>
      </c>
      <c r="F14" s="796" t="s">
        <v>1231</v>
      </c>
      <c r="G14" s="796" t="s">
        <v>1234</v>
      </c>
      <c r="H14" s="796"/>
      <c r="I14" s="797"/>
      <c r="J14" s="797"/>
    </row>
    <row r="15" spans="2:10" hidden="1" outlineLevel="1" x14ac:dyDescent="0.3">
      <c r="B15" s="691">
        <v>10</v>
      </c>
      <c r="C15" s="796" t="s">
        <v>58</v>
      </c>
      <c r="D15" s="796" t="s">
        <v>1649</v>
      </c>
      <c r="E15" s="796" t="s">
        <v>1530</v>
      </c>
      <c r="F15" s="796" t="s">
        <v>1238</v>
      </c>
      <c r="G15" s="796" t="s">
        <v>1239</v>
      </c>
      <c r="H15" s="796"/>
      <c r="I15" s="797"/>
      <c r="J15" s="797"/>
    </row>
    <row r="16" spans="2:10" ht="26.4" x14ac:dyDescent="0.3">
      <c r="B16" s="687">
        <v>11</v>
      </c>
      <c r="C16" s="688" t="s">
        <v>40</v>
      </c>
      <c r="D16" s="688" t="s">
        <v>1034</v>
      </c>
      <c r="E16" s="688" t="s">
        <v>1530</v>
      </c>
      <c r="F16" s="688" t="s">
        <v>1238</v>
      </c>
      <c r="G16" s="688" t="s">
        <v>1683</v>
      </c>
      <c r="H16" s="688" t="s">
        <v>1814</v>
      </c>
      <c r="I16" s="797"/>
      <c r="J16" s="797"/>
    </row>
    <row r="17" spans="2:10" x14ac:dyDescent="0.3">
      <c r="B17" s="687">
        <v>12</v>
      </c>
      <c r="C17" s="688" t="s">
        <v>58</v>
      </c>
      <c r="D17" s="688" t="s">
        <v>1031</v>
      </c>
      <c r="E17" s="688" t="s">
        <v>1530</v>
      </c>
      <c r="F17" s="688" t="s">
        <v>1244</v>
      </c>
      <c r="G17" s="688" t="s">
        <v>1245</v>
      </c>
      <c r="H17" s="688"/>
      <c r="I17" s="797"/>
      <c r="J17" s="797"/>
    </row>
    <row r="18" spans="2:10" x14ac:dyDescent="0.3">
      <c r="B18" s="687">
        <v>13</v>
      </c>
      <c r="C18" s="688" t="s">
        <v>58</v>
      </c>
      <c r="D18" s="688" t="s">
        <v>1032</v>
      </c>
      <c r="E18" s="688" t="s">
        <v>1530</v>
      </c>
      <c r="F18" s="688" t="s">
        <v>1244</v>
      </c>
      <c r="G18" s="688" t="s">
        <v>1245</v>
      </c>
      <c r="H18" s="688"/>
      <c r="I18" s="797"/>
      <c r="J18" s="797"/>
    </row>
    <row r="19" spans="2:10" x14ac:dyDescent="0.3">
      <c r="B19" s="687">
        <v>14</v>
      </c>
      <c r="C19" s="688" t="s">
        <v>19</v>
      </c>
      <c r="D19" s="688" t="s">
        <v>1539</v>
      </c>
      <c r="E19" s="688" t="s">
        <v>1530</v>
      </c>
      <c r="F19" s="688" t="s">
        <v>1244</v>
      </c>
      <c r="G19" s="688" t="s">
        <v>1540</v>
      </c>
      <c r="H19" s="688"/>
      <c r="I19" s="797"/>
      <c r="J19" s="797"/>
    </row>
    <row r="20" spans="2:10" x14ac:dyDescent="0.3">
      <c r="B20" s="687">
        <v>15</v>
      </c>
      <c r="C20" s="688" t="s">
        <v>41</v>
      </c>
      <c r="D20" s="688" t="s">
        <v>1044</v>
      </c>
      <c r="E20" s="688" t="s">
        <v>1530</v>
      </c>
      <c r="F20" s="688" t="s">
        <v>1252</v>
      </c>
      <c r="G20" s="688" t="s">
        <v>299</v>
      </c>
      <c r="H20" s="690"/>
      <c r="I20" s="797"/>
      <c r="J20" s="797"/>
    </row>
    <row r="21" spans="2:10" collapsed="1" x14ac:dyDescent="0.3">
      <c r="B21" s="687">
        <v>16</v>
      </c>
      <c r="C21" s="688" t="s">
        <v>1254</v>
      </c>
      <c r="D21" s="688" t="s">
        <v>1541</v>
      </c>
      <c r="E21" s="688" t="s">
        <v>1530</v>
      </c>
      <c r="F21" s="688" t="s">
        <v>1252</v>
      </c>
      <c r="G21" s="688" t="s">
        <v>1542</v>
      </c>
      <c r="H21" s="689"/>
      <c r="I21" s="797"/>
      <c r="J21" s="797"/>
    </row>
    <row r="22" spans="2:10" hidden="1" outlineLevel="1" x14ac:dyDescent="0.3">
      <c r="B22" s="691">
        <v>17</v>
      </c>
      <c r="C22" s="796" t="s">
        <v>40</v>
      </c>
      <c r="D22" s="796" t="s">
        <v>1650</v>
      </c>
      <c r="E22" s="796" t="s">
        <v>1530</v>
      </c>
      <c r="F22" s="796" t="s">
        <v>1257</v>
      </c>
      <c r="G22" s="796" t="s">
        <v>1258</v>
      </c>
      <c r="H22" s="796"/>
      <c r="I22" s="797"/>
      <c r="J22" s="797"/>
    </row>
    <row r="23" spans="2:10" ht="52.8" x14ac:dyDescent="0.3">
      <c r="B23" s="687">
        <v>18</v>
      </c>
      <c r="C23" s="688" t="s">
        <v>19</v>
      </c>
      <c r="D23" s="688" t="s">
        <v>978</v>
      </c>
      <c r="E23" s="688" t="s">
        <v>1530</v>
      </c>
      <c r="F23" s="688" t="s">
        <v>1260</v>
      </c>
      <c r="G23" s="688" t="s">
        <v>1684</v>
      </c>
      <c r="H23" s="688" t="s">
        <v>1813</v>
      </c>
      <c r="I23" s="797"/>
      <c r="J23" s="797"/>
    </row>
    <row r="24" spans="2:10" ht="52.8" x14ac:dyDescent="0.3">
      <c r="B24" s="687">
        <v>19</v>
      </c>
      <c r="C24" s="688" t="s">
        <v>58</v>
      </c>
      <c r="D24" s="688" t="s">
        <v>1544</v>
      </c>
      <c r="E24" s="688" t="s">
        <v>1530</v>
      </c>
      <c r="F24" s="688" t="s">
        <v>1260</v>
      </c>
      <c r="G24" s="688" t="s">
        <v>1685</v>
      </c>
      <c r="H24" s="688" t="s">
        <v>1814</v>
      </c>
      <c r="I24" s="797"/>
      <c r="J24" s="797"/>
    </row>
    <row r="25" spans="2:10" x14ac:dyDescent="0.3">
      <c r="B25" s="687">
        <v>20</v>
      </c>
      <c r="C25" s="688" t="s">
        <v>40</v>
      </c>
      <c r="D25" s="688" t="s">
        <v>1449</v>
      </c>
      <c r="E25" s="688" t="s">
        <v>1530</v>
      </c>
      <c r="F25" s="688" t="s">
        <v>1260</v>
      </c>
      <c r="G25" s="688" t="s">
        <v>1545</v>
      </c>
      <c r="H25" s="688" t="s">
        <v>1814</v>
      </c>
      <c r="I25" s="797" t="s">
        <v>1812</v>
      </c>
      <c r="J25" s="797" t="s">
        <v>1812</v>
      </c>
    </row>
    <row r="26" spans="2:10" x14ac:dyDescent="0.3">
      <c r="B26" s="687">
        <v>21</v>
      </c>
      <c r="C26" s="688" t="s">
        <v>41</v>
      </c>
      <c r="D26" s="688" t="s">
        <v>1043</v>
      </c>
      <c r="E26" s="688" t="s">
        <v>1530</v>
      </c>
      <c r="F26" s="688" t="s">
        <v>1260</v>
      </c>
      <c r="G26" s="688" t="s">
        <v>1546</v>
      </c>
      <c r="H26" s="688"/>
      <c r="I26" s="797" t="s">
        <v>1812</v>
      </c>
      <c r="J26" s="797"/>
    </row>
    <row r="27" spans="2:10" x14ac:dyDescent="0.3">
      <c r="B27" s="687">
        <v>22</v>
      </c>
      <c r="C27" s="688" t="s">
        <v>361</v>
      </c>
      <c r="D27" s="688" t="s">
        <v>1448</v>
      </c>
      <c r="E27" s="688" t="s">
        <v>1530</v>
      </c>
      <c r="F27" s="688" t="s">
        <v>1260</v>
      </c>
      <c r="G27" s="688" t="s">
        <v>1547</v>
      </c>
      <c r="H27" s="688" t="s">
        <v>1814</v>
      </c>
      <c r="I27" s="797" t="s">
        <v>1812</v>
      </c>
      <c r="J27" s="797" t="s">
        <v>1812</v>
      </c>
    </row>
    <row r="28" spans="2:10" ht="26.4" x14ac:dyDescent="0.3">
      <c r="B28" s="687">
        <v>23</v>
      </c>
      <c r="C28" s="688" t="s">
        <v>58</v>
      </c>
      <c r="D28" s="688" t="s">
        <v>1548</v>
      </c>
      <c r="E28" s="688" t="s">
        <v>1549</v>
      </c>
      <c r="F28" s="688" t="s">
        <v>1633</v>
      </c>
      <c r="G28" s="688" t="s">
        <v>1686</v>
      </c>
      <c r="H28" s="688" t="s">
        <v>1814</v>
      </c>
      <c r="I28" s="797"/>
      <c r="J28" s="797"/>
    </row>
    <row r="29" spans="2:10" x14ac:dyDescent="0.3">
      <c r="B29" s="687">
        <v>24</v>
      </c>
      <c r="C29" s="688" t="s">
        <v>19</v>
      </c>
      <c r="D29" s="688" t="s">
        <v>1551</v>
      </c>
      <c r="E29" s="688" t="s">
        <v>1549</v>
      </c>
      <c r="F29" s="688" t="s">
        <v>1636</v>
      </c>
      <c r="G29" s="688" t="s">
        <v>1550</v>
      </c>
      <c r="H29" s="688" t="s">
        <v>1814</v>
      </c>
      <c r="I29" s="797"/>
      <c r="J29" s="797"/>
    </row>
    <row r="30" spans="2:10" x14ac:dyDescent="0.3">
      <c r="B30" s="687">
        <v>25</v>
      </c>
      <c r="C30" s="688" t="s">
        <v>19</v>
      </c>
      <c r="D30" s="688" t="s">
        <v>1552</v>
      </c>
      <c r="E30" s="688" t="s">
        <v>1549</v>
      </c>
      <c r="F30" s="688" t="s">
        <v>1227</v>
      </c>
      <c r="G30" s="688" t="s">
        <v>1553</v>
      </c>
      <c r="H30" s="688"/>
      <c r="I30" s="797"/>
      <c r="J30" s="797"/>
    </row>
    <row r="31" spans="2:10" x14ac:dyDescent="0.3">
      <c r="B31" s="687">
        <v>26</v>
      </c>
      <c r="C31" s="688" t="s">
        <v>19</v>
      </c>
      <c r="D31" s="688" t="s">
        <v>1554</v>
      </c>
      <c r="E31" s="688" t="s">
        <v>1549</v>
      </c>
      <c r="F31" s="688" t="s">
        <v>1227</v>
      </c>
      <c r="G31" s="688" t="s">
        <v>1553</v>
      </c>
      <c r="H31" s="688"/>
      <c r="I31" s="797"/>
      <c r="J31" s="797"/>
    </row>
    <row r="32" spans="2:10" ht="34.5" customHeight="1" x14ac:dyDescent="0.3">
      <c r="B32" s="687">
        <v>27</v>
      </c>
      <c r="C32" s="688" t="s">
        <v>1084</v>
      </c>
      <c r="D32" s="688" t="s">
        <v>1555</v>
      </c>
      <c r="E32" s="688" t="s">
        <v>1556</v>
      </c>
      <c r="F32" s="688" t="s">
        <v>1636</v>
      </c>
      <c r="G32" s="692" t="s">
        <v>1557</v>
      </c>
      <c r="H32" s="688"/>
      <c r="I32" s="797" t="s">
        <v>1812</v>
      </c>
      <c r="J32" s="797" t="s">
        <v>1812</v>
      </c>
    </row>
    <row r="33" spans="2:10" ht="39.6" x14ac:dyDescent="0.3">
      <c r="B33" s="687">
        <v>28</v>
      </c>
      <c r="C33" s="688" t="s">
        <v>1084</v>
      </c>
      <c r="D33" s="688" t="s">
        <v>1558</v>
      </c>
      <c r="E33" s="688" t="s">
        <v>1559</v>
      </c>
      <c r="F33" s="688" t="s">
        <v>1633</v>
      </c>
      <c r="G33" s="692" t="s">
        <v>1560</v>
      </c>
      <c r="H33" s="688" t="s">
        <v>1814</v>
      </c>
      <c r="I33" s="797"/>
      <c r="J33" s="797"/>
    </row>
    <row r="34" spans="2:10" ht="26.4" x14ac:dyDescent="0.3">
      <c r="B34" s="687">
        <v>29</v>
      </c>
      <c r="C34" s="688" t="s">
        <v>58</v>
      </c>
      <c r="D34" s="688" t="s">
        <v>1561</v>
      </c>
      <c r="E34" s="688" t="s">
        <v>1562</v>
      </c>
      <c r="F34" s="688" t="s">
        <v>1637</v>
      </c>
      <c r="G34" s="692" t="s">
        <v>1563</v>
      </c>
      <c r="H34" s="688"/>
      <c r="I34" s="797" t="s">
        <v>1812</v>
      </c>
      <c r="J34" s="797" t="s">
        <v>1812</v>
      </c>
    </row>
    <row r="35" spans="2:10" x14ac:dyDescent="0.3">
      <c r="B35" s="687">
        <v>30</v>
      </c>
      <c r="C35" s="688" t="s">
        <v>58</v>
      </c>
      <c r="D35" s="688" t="s">
        <v>1564</v>
      </c>
      <c r="E35" s="688" t="s">
        <v>1565</v>
      </c>
      <c r="F35" s="688" t="s">
        <v>1638</v>
      </c>
      <c r="G35" s="692" t="s">
        <v>1566</v>
      </c>
      <c r="H35" s="688"/>
      <c r="I35" s="797" t="s">
        <v>1812</v>
      </c>
      <c r="J35" s="797" t="s">
        <v>1812</v>
      </c>
    </row>
    <row r="36" spans="2:10" x14ac:dyDescent="0.3">
      <c r="B36" s="687">
        <v>31</v>
      </c>
      <c r="C36" s="688" t="s">
        <v>1716</v>
      </c>
      <c r="D36" s="688" t="s">
        <v>1717</v>
      </c>
      <c r="E36" s="688" t="s">
        <v>1726</v>
      </c>
      <c r="F36" s="688" t="s">
        <v>1260</v>
      </c>
      <c r="G36" s="692" t="s">
        <v>1725</v>
      </c>
      <c r="H36" s="688"/>
      <c r="I36" s="797" t="s">
        <v>1812</v>
      </c>
      <c r="J36" s="797" t="s">
        <v>1812</v>
      </c>
    </row>
    <row r="37" spans="2:10" x14ac:dyDescent="0.3">
      <c r="B37" s="687">
        <v>32</v>
      </c>
      <c r="C37" s="688" t="s">
        <v>1716</v>
      </c>
      <c r="D37" s="688" t="s">
        <v>1718</v>
      </c>
      <c r="E37" s="688" t="s">
        <v>1726</v>
      </c>
      <c r="F37" s="688" t="s">
        <v>1260</v>
      </c>
      <c r="G37" s="692" t="s">
        <v>1725</v>
      </c>
      <c r="H37" s="688"/>
      <c r="I37" s="797" t="s">
        <v>1812</v>
      </c>
      <c r="J37" s="797"/>
    </row>
    <row r="38" spans="2:10" x14ac:dyDescent="0.3">
      <c r="B38" s="687">
        <v>33</v>
      </c>
      <c r="C38" s="688" t="s">
        <v>1716</v>
      </c>
      <c r="D38" s="688" t="s">
        <v>1722</v>
      </c>
      <c r="E38" s="688" t="s">
        <v>1726</v>
      </c>
      <c r="F38" s="688" t="s">
        <v>1260</v>
      </c>
      <c r="G38" s="692" t="s">
        <v>1725</v>
      </c>
      <c r="H38" s="688"/>
      <c r="I38" s="797" t="s">
        <v>1812</v>
      </c>
      <c r="J38" s="797"/>
    </row>
    <row r="39" spans="2:10" x14ac:dyDescent="0.3">
      <c r="B39" s="687">
        <v>34</v>
      </c>
      <c r="C39" s="688" t="s">
        <v>1716</v>
      </c>
      <c r="D39" s="688" t="s">
        <v>1719</v>
      </c>
      <c r="E39" s="688" t="s">
        <v>1726</v>
      </c>
      <c r="F39" s="688" t="s">
        <v>1260</v>
      </c>
      <c r="G39" s="692" t="s">
        <v>1725</v>
      </c>
      <c r="H39" s="688"/>
      <c r="I39" s="797" t="s">
        <v>1812</v>
      </c>
      <c r="J39" s="797"/>
    </row>
    <row r="40" spans="2:10" x14ac:dyDescent="0.3">
      <c r="B40" s="687">
        <v>35</v>
      </c>
      <c r="C40" s="688" t="s">
        <v>1716</v>
      </c>
      <c r="D40" s="688" t="s">
        <v>1720</v>
      </c>
      <c r="E40" s="688" t="s">
        <v>1726</v>
      </c>
      <c r="F40" s="688" t="s">
        <v>1260</v>
      </c>
      <c r="G40" s="692" t="s">
        <v>1725</v>
      </c>
      <c r="H40" s="688"/>
      <c r="I40" s="797" t="s">
        <v>1812</v>
      </c>
      <c r="J40" s="797" t="s">
        <v>1812</v>
      </c>
    </row>
    <row r="41" spans="2:10" x14ac:dyDescent="0.3">
      <c r="B41" s="687">
        <v>36</v>
      </c>
      <c r="C41" s="688" t="s">
        <v>1716</v>
      </c>
      <c r="D41" s="688" t="s">
        <v>1721</v>
      </c>
      <c r="E41" s="688" t="s">
        <v>1726</v>
      </c>
      <c r="F41" s="688" t="s">
        <v>1260</v>
      </c>
      <c r="G41" s="692" t="s">
        <v>1725</v>
      </c>
      <c r="H41" s="688"/>
      <c r="I41" s="797" t="s">
        <v>1812</v>
      </c>
      <c r="J41" s="797"/>
    </row>
    <row r="42" spans="2:10" x14ac:dyDescent="0.3">
      <c r="B42" s="687">
        <v>37</v>
      </c>
      <c r="C42" s="688" t="s">
        <v>1716</v>
      </c>
      <c r="D42" s="688" t="s">
        <v>1790</v>
      </c>
      <c r="E42" s="688" t="s">
        <v>1726</v>
      </c>
      <c r="F42" s="688" t="s">
        <v>1260</v>
      </c>
      <c r="G42" s="692" t="s">
        <v>1725</v>
      </c>
      <c r="H42" s="688"/>
      <c r="I42" s="797" t="s">
        <v>1812</v>
      </c>
      <c r="J42" s="797"/>
    </row>
    <row r="43" spans="2:10" x14ac:dyDescent="0.3">
      <c r="B43" s="687">
        <v>38</v>
      </c>
      <c r="C43" s="688" t="s">
        <v>1716</v>
      </c>
      <c r="D43" s="688" t="s">
        <v>1791</v>
      </c>
      <c r="E43" s="688" t="s">
        <v>1726</v>
      </c>
      <c r="F43" s="688" t="s">
        <v>1260</v>
      </c>
      <c r="G43" s="692" t="s">
        <v>1725</v>
      </c>
      <c r="H43" s="688"/>
      <c r="I43" s="797" t="s">
        <v>1812</v>
      </c>
      <c r="J43" s="797"/>
    </row>
    <row r="44" spans="2:10" x14ac:dyDescent="0.3">
      <c r="B44" s="687">
        <v>39</v>
      </c>
      <c r="C44" s="688" t="s">
        <v>1716</v>
      </c>
      <c r="D44" s="688" t="s">
        <v>1723</v>
      </c>
      <c r="E44" s="688" t="s">
        <v>1726</v>
      </c>
      <c r="F44" s="688" t="s">
        <v>1260</v>
      </c>
      <c r="G44" s="692" t="s">
        <v>1725</v>
      </c>
      <c r="H44" s="688"/>
      <c r="I44" s="797" t="s">
        <v>1812</v>
      </c>
      <c r="J44" s="797" t="s">
        <v>1812</v>
      </c>
    </row>
    <row r="45" spans="2:10" x14ac:dyDescent="0.3">
      <c r="B45" s="687">
        <v>40</v>
      </c>
      <c r="C45" s="688" t="s">
        <v>1716</v>
      </c>
      <c r="D45" s="688" t="s">
        <v>1724</v>
      </c>
      <c r="E45" s="688" t="s">
        <v>1726</v>
      </c>
      <c r="F45" s="688" t="s">
        <v>1260</v>
      </c>
      <c r="G45" s="692" t="s">
        <v>1725</v>
      </c>
      <c r="H45" s="688"/>
      <c r="I45" s="797" t="s">
        <v>1812</v>
      </c>
      <c r="J45" s="797"/>
    </row>
    <row r="46" spans="2:10" x14ac:dyDescent="0.3">
      <c r="B46" s="687">
        <v>41</v>
      </c>
      <c r="C46" s="688" t="s">
        <v>1716</v>
      </c>
      <c r="D46" s="688" t="s">
        <v>1792</v>
      </c>
      <c r="E46" s="688" t="s">
        <v>1726</v>
      </c>
      <c r="F46" s="688" t="s">
        <v>1260</v>
      </c>
      <c r="G46" s="692" t="s">
        <v>1725</v>
      </c>
      <c r="H46" s="688"/>
      <c r="I46" s="797" t="s">
        <v>1812</v>
      </c>
      <c r="J46" s="797" t="s">
        <v>1812</v>
      </c>
    </row>
    <row r="47" spans="2:10" x14ac:dyDescent="0.3">
      <c r="B47" s="687">
        <v>42</v>
      </c>
      <c r="C47" s="688" t="s">
        <v>1716</v>
      </c>
      <c r="D47" s="688" t="s">
        <v>1793</v>
      </c>
      <c r="E47" s="688" t="s">
        <v>1726</v>
      </c>
      <c r="F47" s="688" t="s">
        <v>1260</v>
      </c>
      <c r="G47" s="692" t="s">
        <v>1725</v>
      </c>
      <c r="H47" s="688"/>
      <c r="I47" s="797" t="s">
        <v>1812</v>
      </c>
      <c r="J47" s="797" t="s">
        <v>1812</v>
      </c>
    </row>
    <row r="48" spans="2:10" x14ac:dyDescent="0.3">
      <c r="B48" s="687">
        <v>43</v>
      </c>
      <c r="C48" s="688" t="s">
        <v>1716</v>
      </c>
      <c r="D48" s="688" t="s">
        <v>1794</v>
      </c>
      <c r="E48" s="688" t="s">
        <v>1726</v>
      </c>
      <c r="F48" s="688" t="s">
        <v>1260</v>
      </c>
      <c r="G48" s="692" t="s">
        <v>1725</v>
      </c>
      <c r="H48" s="688"/>
      <c r="I48" s="797" t="s">
        <v>1812</v>
      </c>
      <c r="J48" s="797" t="s">
        <v>1812</v>
      </c>
    </row>
    <row r="49" spans="2:10" x14ac:dyDescent="0.3">
      <c r="B49" s="687">
        <v>44</v>
      </c>
      <c r="C49" s="688" t="s">
        <v>1716</v>
      </c>
      <c r="D49" s="688" t="s">
        <v>1795</v>
      </c>
      <c r="E49" s="688" t="s">
        <v>1726</v>
      </c>
      <c r="F49" s="688" t="s">
        <v>1260</v>
      </c>
      <c r="G49" s="692" t="s">
        <v>1725</v>
      </c>
      <c r="H49" s="688"/>
      <c r="I49" s="797" t="s">
        <v>1812</v>
      </c>
      <c r="J49" s="797" t="s">
        <v>1812</v>
      </c>
    </row>
    <row r="50" spans="2:10" x14ac:dyDescent="0.3">
      <c r="B50" s="687">
        <v>45</v>
      </c>
      <c r="C50" s="688" t="s">
        <v>1716</v>
      </c>
      <c r="D50" s="688" t="s">
        <v>1806</v>
      </c>
      <c r="E50" s="688" t="s">
        <v>1726</v>
      </c>
      <c r="F50" s="688" t="s">
        <v>1260</v>
      </c>
      <c r="G50" s="692" t="s">
        <v>1725</v>
      </c>
      <c r="H50" s="688"/>
      <c r="I50" s="797" t="s">
        <v>1812</v>
      </c>
      <c r="J50" s="797" t="s">
        <v>1812</v>
      </c>
    </row>
  </sheetData>
  <autoFilter ref="B5:J35" xr:uid="{00000000-0009-0000-0000-000002000000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0"/>
  <sheetViews>
    <sheetView topLeftCell="A19" workbookViewId="0">
      <selection activeCell="C47" sqref="C47"/>
    </sheetView>
  </sheetViews>
  <sheetFormatPr defaultRowHeight="14.4" x14ac:dyDescent="0.3"/>
  <cols>
    <col min="1" max="1" width="26.109375" bestFit="1" customWidth="1"/>
    <col min="2" max="2" width="22.109375" customWidth="1"/>
    <col min="3" max="3" width="28.109375" customWidth="1"/>
    <col min="4" max="4" width="24.33203125" customWidth="1"/>
    <col min="5" max="5" width="20.6640625" bestFit="1" customWidth="1"/>
    <col min="6" max="6" width="20.109375" bestFit="1" customWidth="1"/>
  </cols>
  <sheetData>
    <row r="1" spans="1:6" x14ac:dyDescent="0.3">
      <c r="A1" s="4" t="s">
        <v>110</v>
      </c>
      <c r="B1" s="5">
        <v>0.30480000000000002</v>
      </c>
    </row>
    <row r="2" spans="1:6" x14ac:dyDescent="0.3">
      <c r="A2" s="4" t="s">
        <v>111</v>
      </c>
      <c r="B2" s="5">
        <f>B1^2</f>
        <v>9.2903040000000006E-2</v>
      </c>
    </row>
    <row r="3" spans="1:6" x14ac:dyDescent="0.3">
      <c r="A3" s="4"/>
      <c r="B3" s="5"/>
      <c r="C3" s="4"/>
      <c r="D3" s="5"/>
      <c r="E3" s="4"/>
      <c r="F3" s="5"/>
    </row>
    <row r="4" spans="1:6" x14ac:dyDescent="0.3">
      <c r="A4" s="4"/>
      <c r="B4" s="5"/>
      <c r="C4" s="4"/>
      <c r="D4" s="5"/>
      <c r="E4" s="4"/>
      <c r="F4" s="5"/>
    </row>
    <row r="5" spans="1:6" x14ac:dyDescent="0.3">
      <c r="A5" t="s">
        <v>114</v>
      </c>
      <c r="B5" t="s">
        <v>102</v>
      </c>
      <c r="C5" t="s">
        <v>103</v>
      </c>
      <c r="D5" t="s">
        <v>104</v>
      </c>
      <c r="E5" t="s">
        <v>105</v>
      </c>
      <c r="F5" t="s">
        <v>106</v>
      </c>
    </row>
    <row r="6" spans="1:6" x14ac:dyDescent="0.3">
      <c r="A6" t="s">
        <v>107</v>
      </c>
      <c r="B6">
        <v>11589.54</v>
      </c>
      <c r="C6">
        <v>3476.86</v>
      </c>
      <c r="D6">
        <v>2317.91</v>
      </c>
      <c r="E6">
        <v>3476.86</v>
      </c>
      <c r="F6">
        <v>2317.91</v>
      </c>
    </row>
    <row r="7" spans="1:6" x14ac:dyDescent="0.3">
      <c r="A7" t="s">
        <v>108</v>
      </c>
      <c r="B7">
        <v>6035.13</v>
      </c>
      <c r="C7">
        <v>1810.54</v>
      </c>
      <c r="D7">
        <v>1207.03</v>
      </c>
      <c r="E7">
        <v>1810.54</v>
      </c>
      <c r="F7">
        <v>1207.03</v>
      </c>
    </row>
    <row r="8" spans="1:6" x14ac:dyDescent="0.3">
      <c r="A8" t="s">
        <v>109</v>
      </c>
      <c r="B8">
        <v>52.07</v>
      </c>
      <c r="C8">
        <v>52.07</v>
      </c>
      <c r="D8">
        <v>52.07</v>
      </c>
      <c r="E8">
        <v>52.07</v>
      </c>
      <c r="F8">
        <v>52.07</v>
      </c>
    </row>
    <row r="10" spans="1:6" x14ac:dyDescent="0.3">
      <c r="A10" s="131" t="s">
        <v>115</v>
      </c>
      <c r="B10" s="132" t="s">
        <v>112</v>
      </c>
      <c r="C10" s="132" t="s">
        <v>113</v>
      </c>
      <c r="D10" s="133" t="s">
        <v>109</v>
      </c>
    </row>
    <row r="11" spans="1:6" x14ac:dyDescent="0.3">
      <c r="A11" s="134" t="s">
        <v>102</v>
      </c>
      <c r="B11" s="135">
        <f>11589.54/AreatoSI</f>
        <v>124748.770330874</v>
      </c>
      <c r="C11" s="135">
        <f>6035.13/AreatoSI</f>
        <v>64961.598673197346</v>
      </c>
      <c r="D11" s="136">
        <v>52.07</v>
      </c>
    </row>
    <row r="12" spans="1:6" x14ac:dyDescent="0.3">
      <c r="A12" s="137" t="s">
        <v>103</v>
      </c>
      <c r="B12" s="138">
        <f>3476.86/AreatoSI</f>
        <v>37424.60957144136</v>
      </c>
      <c r="C12" s="138">
        <f>1810.54/AreatoSI</f>
        <v>19488.49036586962</v>
      </c>
      <c r="D12" s="139">
        <v>52.07</v>
      </c>
    </row>
    <row r="13" spans="1:6" x14ac:dyDescent="0.3">
      <c r="A13" s="134" t="s">
        <v>104</v>
      </c>
      <c r="B13" s="135">
        <f>11589.54/AreatoSI</f>
        <v>124748.770330874</v>
      </c>
      <c r="C13" s="135">
        <f>1207.03/AreatoSI</f>
        <v>12992.362790281135</v>
      </c>
      <c r="D13" s="136">
        <v>52.07</v>
      </c>
    </row>
    <row r="14" spans="1:6" x14ac:dyDescent="0.3">
      <c r="A14" s="137" t="s">
        <v>105</v>
      </c>
      <c r="B14" s="138">
        <f>3476.86/AreatoSI</f>
        <v>37424.60957144136</v>
      </c>
      <c r="C14" s="138">
        <f>1810.54/AreatoSI</f>
        <v>19488.49036586962</v>
      </c>
      <c r="D14" s="139">
        <v>52.07</v>
      </c>
    </row>
    <row r="15" spans="1:6" x14ac:dyDescent="0.3">
      <c r="A15" s="81" t="s">
        <v>106</v>
      </c>
      <c r="B15" s="82">
        <f>11589.54/AreatoSI</f>
        <v>124748.770330874</v>
      </c>
      <c r="C15" s="82">
        <f>1207.03/AreatoSI</f>
        <v>12992.362790281135</v>
      </c>
      <c r="D15" s="83">
        <v>52.07</v>
      </c>
    </row>
    <row r="17" spans="1:8" x14ac:dyDescent="0.3">
      <c r="B17" t="s">
        <v>102</v>
      </c>
      <c r="C17" t="s">
        <v>103</v>
      </c>
      <c r="D17" t="s">
        <v>104</v>
      </c>
      <c r="E17" t="s">
        <v>105</v>
      </c>
      <c r="F17" t="s">
        <v>106</v>
      </c>
    </row>
    <row r="18" spans="1:8" x14ac:dyDescent="0.3">
      <c r="A18" t="s">
        <v>107</v>
      </c>
      <c r="B18">
        <v>11589.54</v>
      </c>
      <c r="C18">
        <v>3476.86</v>
      </c>
      <c r="D18">
        <v>2317.91</v>
      </c>
      <c r="E18">
        <v>3476.86</v>
      </c>
      <c r="F18">
        <v>2317.91</v>
      </c>
    </row>
    <row r="19" spans="1:8" x14ac:dyDescent="0.3">
      <c r="A19" t="s">
        <v>108</v>
      </c>
      <c r="B19">
        <v>4636.1499999999996</v>
      </c>
      <c r="C19">
        <v>1390.85</v>
      </c>
      <c r="D19">
        <v>927.23</v>
      </c>
      <c r="E19">
        <v>1390.85</v>
      </c>
      <c r="F19">
        <v>927.23</v>
      </c>
    </row>
    <row r="20" spans="1:8" x14ac:dyDescent="0.3">
      <c r="A20" t="s">
        <v>109</v>
      </c>
      <c r="B20">
        <v>40</v>
      </c>
      <c r="C20">
        <v>40</v>
      </c>
      <c r="D20">
        <v>40</v>
      </c>
      <c r="E20">
        <v>40</v>
      </c>
      <c r="F20">
        <v>40</v>
      </c>
    </row>
    <row r="22" spans="1:8" x14ac:dyDescent="0.3">
      <c r="A22" s="131" t="s">
        <v>115</v>
      </c>
      <c r="B22" s="132" t="s">
        <v>112</v>
      </c>
      <c r="C22" s="132" t="s">
        <v>113</v>
      </c>
      <c r="D22" s="133" t="s">
        <v>109</v>
      </c>
    </row>
    <row r="23" spans="1:8" x14ac:dyDescent="0.3">
      <c r="A23" s="134" t="s">
        <v>102</v>
      </c>
      <c r="B23" s="135">
        <f>11589.54/AreatoSI</f>
        <v>124748.770330874</v>
      </c>
      <c r="C23" s="135">
        <f>4636.15/AreatoSI</f>
        <v>49903.103278428775</v>
      </c>
      <c r="D23" s="136">
        <v>40</v>
      </c>
    </row>
    <row r="24" spans="1:8" x14ac:dyDescent="0.3">
      <c r="A24" s="137" t="s">
        <v>103</v>
      </c>
      <c r="B24" s="138">
        <f>3476.86/AreatoSI</f>
        <v>37424.60957144136</v>
      </c>
      <c r="C24" s="138">
        <f>1390.85/AreatoSI</f>
        <v>14970.984803080715</v>
      </c>
      <c r="D24" s="139">
        <v>40</v>
      </c>
    </row>
    <row r="25" spans="1:8" x14ac:dyDescent="0.3">
      <c r="A25" s="134" t="s">
        <v>104</v>
      </c>
      <c r="B25" s="135">
        <f>2317.91/AreatoSI</f>
        <v>24949.77559399563</v>
      </c>
      <c r="C25" s="135">
        <f>927.23/AreatoSI</f>
        <v>9980.620655685756</v>
      </c>
      <c r="D25" s="136">
        <v>40</v>
      </c>
    </row>
    <row r="26" spans="1:8" x14ac:dyDescent="0.3">
      <c r="A26" s="137" t="s">
        <v>105</v>
      </c>
      <c r="B26" s="138">
        <f>3476.86/AreatoSI</f>
        <v>37424.60957144136</v>
      </c>
      <c r="C26" s="138">
        <f>1390.85/AreatoSI</f>
        <v>14970.984803080715</v>
      </c>
      <c r="D26" s="139">
        <v>40</v>
      </c>
    </row>
    <row r="27" spans="1:8" x14ac:dyDescent="0.3">
      <c r="A27" s="81" t="s">
        <v>106</v>
      </c>
      <c r="B27" s="82">
        <f>2317.91/AreatoSI</f>
        <v>24949.77559399563</v>
      </c>
      <c r="C27" s="82">
        <f>927.23/AreatoSI</f>
        <v>9980.620655685756</v>
      </c>
      <c r="D27" s="83">
        <v>40</v>
      </c>
    </row>
    <row r="30" spans="1:8" x14ac:dyDescent="0.3">
      <c r="A30" t="s">
        <v>280</v>
      </c>
    </row>
    <row r="31" spans="1:8" x14ac:dyDescent="0.3">
      <c r="A31" t="s">
        <v>114</v>
      </c>
    </row>
    <row r="32" spans="1:8" x14ac:dyDescent="0.3">
      <c r="A32" t="s">
        <v>273</v>
      </c>
      <c r="B32" t="s">
        <v>268</v>
      </c>
      <c r="C32" s="12" t="s">
        <v>267</v>
      </c>
      <c r="D32" s="12" t="s">
        <v>269</v>
      </c>
      <c r="E32" s="12" t="s">
        <v>270</v>
      </c>
      <c r="F32" s="12" t="s">
        <v>271</v>
      </c>
      <c r="G32" s="12" t="s">
        <v>272</v>
      </c>
      <c r="H32" s="12" t="s">
        <v>274</v>
      </c>
    </row>
    <row r="33" spans="1:9" x14ac:dyDescent="0.3">
      <c r="A33" s="9" t="s">
        <v>266</v>
      </c>
      <c r="B33" t="s">
        <v>276</v>
      </c>
      <c r="C33" s="12">
        <f>20*30</f>
        <v>600</v>
      </c>
      <c r="D33" s="12">
        <f>2 *(20+30)</f>
        <v>100</v>
      </c>
      <c r="E33" s="12">
        <v>7.4999999999999997E-2</v>
      </c>
      <c r="F33" s="12">
        <v>0.5</v>
      </c>
      <c r="G33" s="12">
        <v>770</v>
      </c>
      <c r="H33" s="12">
        <f>(E33*C33)+(F33*C33)+G33</f>
        <v>1115</v>
      </c>
    </row>
    <row r="34" spans="1:9" x14ac:dyDescent="0.3">
      <c r="A34" s="9" t="s">
        <v>260</v>
      </c>
      <c r="B34" t="s">
        <v>275</v>
      </c>
      <c r="C34" s="12">
        <f>180*56</f>
        <v>10080</v>
      </c>
      <c r="D34" s="12">
        <f>2*(180+56)</f>
        <v>472</v>
      </c>
      <c r="E34" s="12">
        <v>7.4999999999999997E-2</v>
      </c>
      <c r="F34" s="12">
        <v>0.5</v>
      </c>
      <c r="G34" s="12">
        <v>770</v>
      </c>
      <c r="H34" s="12">
        <f>(E34*C34)+(F34*C34)+G34</f>
        <v>6566</v>
      </c>
    </row>
    <row r="35" spans="1:9" x14ac:dyDescent="0.3">
      <c r="A35" s="9" t="s">
        <v>261</v>
      </c>
      <c r="B35" t="s">
        <v>277</v>
      </c>
      <c r="C35" s="12">
        <f>2*(6*30)</f>
        <v>360</v>
      </c>
      <c r="D35" s="12">
        <f>2*(2*(6+30))</f>
        <v>144</v>
      </c>
      <c r="E35" s="12">
        <v>7.4999999999999997E-2</v>
      </c>
      <c r="F35" s="12">
        <v>0.5</v>
      </c>
      <c r="G35" s="12">
        <v>770</v>
      </c>
      <c r="H35" s="12">
        <f>(E35*C35)+(F35*C35)+G35</f>
        <v>977</v>
      </c>
    </row>
    <row r="36" spans="1:9" x14ac:dyDescent="0.3">
      <c r="A36" s="9" t="s">
        <v>262</v>
      </c>
      <c r="C36" s="12" t="s">
        <v>278</v>
      </c>
      <c r="F36" s="12" t="s">
        <v>279</v>
      </c>
      <c r="H36" s="12">
        <f>1*90</f>
        <v>90</v>
      </c>
    </row>
    <row r="37" spans="1:9" x14ac:dyDescent="0.3">
      <c r="A37" s="9" t="s">
        <v>263</v>
      </c>
      <c r="C37" s="12">
        <v>50</v>
      </c>
      <c r="E37" s="12">
        <v>0.04</v>
      </c>
      <c r="H37" s="12">
        <f>C37*E37</f>
        <v>2</v>
      </c>
    </row>
    <row r="38" spans="1:9" x14ac:dyDescent="0.3">
      <c r="A38" s="9" t="s">
        <v>264</v>
      </c>
      <c r="C38" s="12">
        <v>37411</v>
      </c>
      <c r="E38" s="12">
        <v>0.25</v>
      </c>
      <c r="H38" s="12">
        <f>C38*E38</f>
        <v>9352.75</v>
      </c>
    </row>
    <row r="39" spans="1:9" x14ac:dyDescent="0.3">
      <c r="A39" s="9" t="s">
        <v>265</v>
      </c>
      <c r="C39" s="12">
        <v>40</v>
      </c>
      <c r="E39" s="12">
        <v>2</v>
      </c>
      <c r="H39" s="12">
        <f>C39*E39</f>
        <v>80</v>
      </c>
    </row>
    <row r="40" spans="1:9" x14ac:dyDescent="0.3">
      <c r="G40" t="s">
        <v>102</v>
      </c>
      <c r="H40">
        <f xml:space="preserve"> SUM(H33:H39)</f>
        <v>18182.75</v>
      </c>
      <c r="I40" t="s">
        <v>281</v>
      </c>
    </row>
    <row r="42" spans="1:9" x14ac:dyDescent="0.3">
      <c r="A42" t="s">
        <v>282</v>
      </c>
    </row>
    <row r="43" spans="1:9" x14ac:dyDescent="0.3">
      <c r="A43" t="s">
        <v>273</v>
      </c>
      <c r="B43" t="s">
        <v>268</v>
      </c>
      <c r="C43" s="12" t="s">
        <v>267</v>
      </c>
      <c r="D43" s="12" t="s">
        <v>269</v>
      </c>
      <c r="E43" s="12" t="s">
        <v>270</v>
      </c>
      <c r="F43" s="12" t="s">
        <v>271</v>
      </c>
      <c r="G43" s="12" t="s">
        <v>272</v>
      </c>
      <c r="H43" s="12" t="s">
        <v>274</v>
      </c>
    </row>
    <row r="44" spans="1:9" x14ac:dyDescent="0.3">
      <c r="A44" s="9" t="s">
        <v>266</v>
      </c>
      <c r="B44" t="s">
        <v>276</v>
      </c>
      <c r="C44" s="12">
        <f>20*30</f>
        <v>600</v>
      </c>
      <c r="D44" s="12">
        <f>2 *(20+30)</f>
        <v>100</v>
      </c>
      <c r="E44" s="12">
        <v>0.09</v>
      </c>
      <c r="F44" s="12">
        <v>0.6</v>
      </c>
      <c r="G44" s="12">
        <v>770</v>
      </c>
      <c r="H44" s="12">
        <f>(E44*C44)+(F44*C44)+G44</f>
        <v>1184</v>
      </c>
    </row>
    <row r="45" spans="1:9" x14ac:dyDescent="0.3">
      <c r="A45" s="9" t="s">
        <v>260</v>
      </c>
      <c r="B45" t="s">
        <v>275</v>
      </c>
      <c r="C45" s="12">
        <f>180*56</f>
        <v>10080</v>
      </c>
      <c r="D45" s="12">
        <f>2*(180+56)</f>
        <v>472</v>
      </c>
      <c r="E45" s="12">
        <v>0.09</v>
      </c>
      <c r="F45" s="12">
        <v>0.6</v>
      </c>
      <c r="G45" s="12">
        <v>770</v>
      </c>
      <c r="H45" s="12">
        <f>(E45*C45)+(F45*C45)+G45</f>
        <v>7725.2</v>
      </c>
    </row>
    <row r="46" spans="1:9" x14ac:dyDescent="0.3">
      <c r="A46" s="9" t="s">
        <v>261</v>
      </c>
      <c r="B46" t="s">
        <v>277</v>
      </c>
      <c r="C46" s="12">
        <f>2*(6*30)</f>
        <v>360</v>
      </c>
      <c r="D46" s="12">
        <f>2*(2*(6+30))</f>
        <v>144</v>
      </c>
      <c r="E46" s="12">
        <v>0.09</v>
      </c>
      <c r="F46" s="12">
        <v>0.6</v>
      </c>
      <c r="G46" s="12">
        <v>770</v>
      </c>
      <c r="H46" s="12">
        <f>(E46*C46)+(F46*C46)+G46</f>
        <v>1018.4</v>
      </c>
    </row>
    <row r="47" spans="1:9" x14ac:dyDescent="0.3">
      <c r="A47" s="9" t="s">
        <v>262</v>
      </c>
      <c r="C47" s="12" t="s">
        <v>278</v>
      </c>
      <c r="F47" s="12" t="s">
        <v>279</v>
      </c>
      <c r="H47" s="12">
        <f>1*90</f>
        <v>90</v>
      </c>
    </row>
    <row r="48" spans="1:9" x14ac:dyDescent="0.3">
      <c r="A48" s="9" t="s">
        <v>263</v>
      </c>
      <c r="C48" s="12">
        <v>50</v>
      </c>
      <c r="E48" s="12">
        <v>0.04</v>
      </c>
      <c r="H48" s="12">
        <f>C48*E48</f>
        <v>2</v>
      </c>
    </row>
    <row r="49" spans="1:8" x14ac:dyDescent="0.3">
      <c r="A49" s="9" t="s">
        <v>264</v>
      </c>
      <c r="C49" s="13">
        <v>37411</v>
      </c>
      <c r="E49" s="12">
        <v>0.35</v>
      </c>
      <c r="H49" s="12">
        <f>C49*E49</f>
        <v>13093.849999999999</v>
      </c>
    </row>
    <row r="50" spans="1:8" x14ac:dyDescent="0.3">
      <c r="A50" s="9" t="s">
        <v>265</v>
      </c>
      <c r="C50" s="12">
        <v>40</v>
      </c>
      <c r="E50" s="12">
        <v>2.2999999999999998</v>
      </c>
      <c r="H50" s="12">
        <f>C50*E50</f>
        <v>92</v>
      </c>
    </row>
  </sheetData>
  <customSheetViews>
    <customSheetView guid="{7B7D346B-ABA5-48B1-8FF5-D656DBBAE564}">
      <selection activeCell="A22" sqref="A22:D27"/>
      <pageMargins left="0.7" right="0.7" top="0.75" bottom="0.75" header="0.3" footer="0.3"/>
    </customSheetView>
    <customSheetView guid="{4626CCE8-F10F-4E42-80CD-67F09955BF74}">
      <selection activeCell="A22" sqref="A22:D27"/>
      <pageMargins left="0.7" right="0.7" top="0.75" bottom="0.75" header="0.3" footer="0.3"/>
    </customSheetView>
    <customSheetView guid="{E19B92F3-5658-4270-8A64-40AC700B2564}">
      <selection activeCell="A22" sqref="A22:D27"/>
      <pageMargins left="0.7" right="0.7" top="0.75" bottom="0.75" header="0.3" footer="0.3"/>
    </customSheetView>
    <customSheetView guid="{B4A2E7BE-3CCD-497B-8D7E-0CF3B49E4A23}">
      <selection activeCell="A22" sqref="A22:D27"/>
      <pageMargins left="0.7" right="0.7" top="0.75" bottom="0.75" header="0.3" footer="0.3"/>
    </customSheetView>
    <customSheetView guid="{CFA81AE0-6049-47CA-B363-C7E236D3C342}">
      <selection activeCell="A22" sqref="A22:D27"/>
      <pageMargins left="0.7" right="0.7" top="0.75" bottom="0.75" header="0.3" footer="0.3"/>
    </customSheetView>
    <customSheetView guid="{FA7DFF4B-58E9-48B9-8610-4D9383BB14EF}">
      <selection activeCell="A22" sqref="A22:D27"/>
      <pageMargins left="0.7" right="0.7" top="0.75" bottom="0.75" header="0.3" footer="0.3"/>
    </customSheetView>
    <customSheetView guid="{308E9DB8-8960-4FE1-B498-C61306BFDB04}">
      <selection activeCell="A22" sqref="A22:D27"/>
      <pageMargins left="0.7" right="0.7" top="0.75" bottom="0.75" header="0.3" footer="0.3"/>
    </customSheetView>
    <customSheetView guid="{6E040A81-939E-417F-B3B0-1ABC013AA8F6}">
      <selection activeCell="A22" sqref="A22:D2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X194"/>
  <sheetViews>
    <sheetView zoomScale="85" zoomScaleNormal="85" workbookViewId="0">
      <selection activeCell="L32" sqref="L32"/>
    </sheetView>
  </sheetViews>
  <sheetFormatPr defaultRowHeight="14.4" x14ac:dyDescent="0.3"/>
  <cols>
    <col min="2" max="2" width="31.33203125" customWidth="1"/>
    <col min="3" max="3" width="16.44140625" customWidth="1"/>
    <col min="4" max="4" width="17.109375" customWidth="1"/>
    <col min="5" max="5" width="16.88671875" customWidth="1"/>
    <col min="6" max="6" width="21.88671875" bestFit="1" customWidth="1"/>
    <col min="7" max="7" width="21.5546875" customWidth="1"/>
    <col min="8" max="8" width="20.5546875" customWidth="1"/>
    <col min="9" max="9" width="16.88671875" customWidth="1"/>
    <col min="10" max="10" width="17.88671875" bestFit="1" customWidth="1"/>
    <col min="11" max="11" width="19.109375" bestFit="1" customWidth="1"/>
    <col min="12" max="12" width="19.33203125" bestFit="1" customWidth="1"/>
    <col min="13" max="14" width="19.44140625" bestFit="1" customWidth="1"/>
    <col min="15" max="15" width="19.6640625" bestFit="1" customWidth="1"/>
    <col min="16" max="16" width="18.33203125" bestFit="1" customWidth="1"/>
    <col min="17" max="17" width="14.88671875" bestFit="1" customWidth="1"/>
    <col min="18" max="18" width="14.6640625" bestFit="1" customWidth="1"/>
    <col min="22" max="23" width="14.6640625" bestFit="1" customWidth="1"/>
  </cols>
  <sheetData>
    <row r="3" spans="1:16" x14ac:dyDescent="0.3">
      <c r="B3" s="143"/>
      <c r="C3" s="143" t="s">
        <v>580</v>
      </c>
      <c r="E3" s="143" t="s">
        <v>585</v>
      </c>
      <c r="F3" s="143" t="s">
        <v>581</v>
      </c>
      <c r="I3" s="143" t="s">
        <v>583</v>
      </c>
    </row>
    <row r="4" spans="1:16" x14ac:dyDescent="0.3">
      <c r="B4" s="143" t="s">
        <v>573</v>
      </c>
      <c r="C4" s="156">
        <f>1/(SUM(C5:C10))</f>
        <v>5.2994170641229472E-2</v>
      </c>
      <c r="F4" s="156">
        <f>1/(SUM(F5:F10))</f>
        <v>0.970873786407767</v>
      </c>
      <c r="I4" s="156">
        <f>1/(SUM(I5:I10))</f>
        <v>5.0100200400801598E-2</v>
      </c>
    </row>
    <row r="5" spans="1:16" x14ac:dyDescent="0.3">
      <c r="B5" s="162" t="s">
        <v>571</v>
      </c>
      <c r="C5" s="162">
        <v>0.17</v>
      </c>
      <c r="E5" s="162" t="s">
        <v>571</v>
      </c>
      <c r="F5" s="162">
        <v>0.17</v>
      </c>
      <c r="H5" s="162" t="s">
        <v>571</v>
      </c>
      <c r="I5" s="162">
        <v>0.17</v>
      </c>
    </row>
    <row r="6" spans="1:16" x14ac:dyDescent="0.3">
      <c r="B6" s="143" t="s">
        <v>572</v>
      </c>
      <c r="C6" s="143">
        <v>0.61</v>
      </c>
      <c r="E6" s="143" t="s">
        <v>572</v>
      </c>
      <c r="F6" s="143">
        <v>0.68</v>
      </c>
      <c r="H6" s="143" t="s">
        <v>572</v>
      </c>
      <c r="I6" s="143">
        <v>0.92</v>
      </c>
    </row>
    <row r="7" spans="1:16" x14ac:dyDescent="0.3">
      <c r="B7" s="143"/>
      <c r="C7" s="143">
        <v>0.18</v>
      </c>
      <c r="F7" s="143">
        <v>0.18</v>
      </c>
      <c r="I7" s="143">
        <v>14.58</v>
      </c>
    </row>
    <row r="8" spans="1:16" x14ac:dyDescent="0.3">
      <c r="B8" s="143"/>
      <c r="C8" s="143">
        <v>1.03</v>
      </c>
      <c r="F8" s="143"/>
      <c r="I8" s="143">
        <v>1.0900000000000001</v>
      </c>
    </row>
    <row r="9" spans="1:16" x14ac:dyDescent="0.3">
      <c r="B9" s="143"/>
      <c r="C9" s="143">
        <v>16.88</v>
      </c>
      <c r="F9" s="143"/>
      <c r="I9" s="143">
        <v>0.82</v>
      </c>
    </row>
    <row r="10" spans="1:16" x14ac:dyDescent="0.3">
      <c r="B10" s="143"/>
      <c r="C10" s="143"/>
      <c r="F10" s="143"/>
      <c r="I10" s="143">
        <v>2.38</v>
      </c>
    </row>
    <row r="12" spans="1:16" ht="15" thickBot="1" x14ac:dyDescent="0.35"/>
    <row r="13" spans="1:16" s="194" customFormat="1" x14ac:dyDescent="0.3">
      <c r="A13" s="1033" t="s">
        <v>776</v>
      </c>
      <c r="B13" s="162"/>
      <c r="C13" s="162" t="s">
        <v>781</v>
      </c>
      <c r="D13" s="162"/>
      <c r="E13" s="162"/>
      <c r="F13" s="1036" t="s">
        <v>777</v>
      </c>
      <c r="G13" s="1037"/>
      <c r="H13" s="1038"/>
      <c r="I13" s="257"/>
      <c r="J13" s="1036" t="s">
        <v>605</v>
      </c>
      <c r="K13" s="1037"/>
      <c r="L13" s="1038"/>
      <c r="M13" s="257"/>
      <c r="N13" s="1036" t="s">
        <v>606</v>
      </c>
      <c r="O13" s="1037"/>
      <c r="P13" s="1038"/>
    </row>
    <row r="14" spans="1:16" x14ac:dyDescent="0.3">
      <c r="A14" s="1034"/>
      <c r="B14" s="143" t="s">
        <v>580</v>
      </c>
      <c r="C14" s="170">
        <f>(329+(11+13/16)/12)*(149+(11+15/16)/12)</f>
        <v>49495.937581380203</v>
      </c>
      <c r="D14" s="170"/>
      <c r="E14" s="170"/>
      <c r="F14" s="177">
        <f>(229+(11+7/8)/12)*(149+(11+15/16)/12)</f>
        <v>34497.239637586805</v>
      </c>
      <c r="G14" s="170">
        <f>(99+(11+15/16)/12)*(149+(11+15/16)/12)</f>
        <v>14998.697943793402</v>
      </c>
      <c r="H14" s="178">
        <f>(329+(11+13/16)/12)*(149+(11+15/16)/12)</f>
        <v>49495.937581380203</v>
      </c>
      <c r="I14" s="18"/>
      <c r="J14" s="177">
        <f>(229+(11+7/8)/12)*(149+(11+15/16)/12)</f>
        <v>34497.239637586805</v>
      </c>
      <c r="K14" s="170">
        <f>(99+(11+15/16)/12)*(149+(11+15/16)/12)</f>
        <v>14998.697943793402</v>
      </c>
      <c r="L14" s="178">
        <f>(329+(11+13/16)/12)*(149+(11+15/16)/12)</f>
        <v>49495.937581380203</v>
      </c>
      <c r="M14" s="18"/>
      <c r="N14" s="177">
        <f>(229+(11+7/8)/12)*(149+(11+15/16)/12)</f>
        <v>34497.239637586805</v>
      </c>
      <c r="O14" s="170">
        <f>(99+(11+15/16)/12)*(149+(11+15/16)/12)</f>
        <v>14998.697943793402</v>
      </c>
      <c r="P14" s="178">
        <f>(329+(11+13/16)/12)*(149+(11+15/16)/12)</f>
        <v>49495.937581380203</v>
      </c>
    </row>
    <row r="15" spans="1:16" x14ac:dyDescent="0.3">
      <c r="A15" s="1034"/>
      <c r="B15" s="172" t="s">
        <v>604</v>
      </c>
      <c r="C15" s="16">
        <f>4*4</f>
        <v>16</v>
      </c>
      <c r="D15" s="16"/>
      <c r="E15" s="16"/>
      <c r="F15" s="179">
        <f>4*4</f>
        <v>16</v>
      </c>
      <c r="G15" s="16">
        <f>4*4</f>
        <v>16</v>
      </c>
      <c r="H15" s="180">
        <f>4*4</f>
        <v>16</v>
      </c>
      <c r="I15" s="18"/>
      <c r="J15" s="179">
        <f>4*4</f>
        <v>16</v>
      </c>
      <c r="K15" s="16">
        <f>4*4</f>
        <v>16</v>
      </c>
      <c r="L15" s="180">
        <f>4*4</f>
        <v>16</v>
      </c>
      <c r="M15" s="18"/>
      <c r="N15" s="179">
        <f>4*4</f>
        <v>16</v>
      </c>
      <c r="O15" s="16">
        <f>4*4</f>
        <v>16</v>
      </c>
      <c r="P15" s="180">
        <f>4*4</f>
        <v>16</v>
      </c>
    </row>
    <row r="16" spans="1:16" x14ac:dyDescent="0.3">
      <c r="A16" s="1034"/>
      <c r="B16" s="173" t="s">
        <v>603</v>
      </c>
      <c r="C16" s="16">
        <v>46</v>
      </c>
      <c r="D16" s="175"/>
      <c r="E16" s="175"/>
      <c r="F16" s="181">
        <f>F17/F15</f>
        <v>300.03777734917526</v>
      </c>
      <c r="G16" s="175">
        <f>G17/G15</f>
        <v>135.01005898708763</v>
      </c>
      <c r="H16" s="182">
        <f>H17/H15</f>
        <v>435.04783633626289</v>
      </c>
      <c r="I16" s="258"/>
      <c r="J16" s="181">
        <f>J17/J15</f>
        <v>178.03777734917526</v>
      </c>
      <c r="K16" s="175">
        <f>K17/K15</f>
        <v>40.010058987087632</v>
      </c>
      <c r="L16" s="182">
        <f>L17/L15</f>
        <v>218.04783633626289</v>
      </c>
      <c r="M16" s="258"/>
      <c r="N16" s="181">
        <f>N17/N15</f>
        <v>126.03777734917526</v>
      </c>
      <c r="O16" s="175">
        <f>O17/O15</f>
        <v>29.010058987087632</v>
      </c>
      <c r="P16" s="182">
        <f>P17/P15</f>
        <v>155.04783633626289</v>
      </c>
    </row>
    <row r="17" spans="1:16" ht="14.25" customHeight="1" x14ac:dyDescent="0.3">
      <c r="A17" s="1034"/>
      <c r="B17" s="173" t="s">
        <v>267</v>
      </c>
      <c r="C17" s="143">
        <f>C15*C16</f>
        <v>736</v>
      </c>
      <c r="D17" s="174"/>
      <c r="E17" s="174"/>
      <c r="F17" s="177">
        <f>F14-29696.6352</f>
        <v>4800.6044375868041</v>
      </c>
      <c r="G17" s="170">
        <f>G14-(12838.537)</f>
        <v>2160.1609437934021</v>
      </c>
      <c r="H17" s="178">
        <f>(F17+G17)</f>
        <v>6960.7653813802062</v>
      </c>
      <c r="I17" s="18"/>
      <c r="J17" s="177">
        <f>J14-31712.6352+64</f>
        <v>2848.6044375868041</v>
      </c>
      <c r="K17" s="170">
        <f>K14-14358.537</f>
        <v>640.16094379340211</v>
      </c>
      <c r="L17" s="178">
        <f>(J17+K17)</f>
        <v>3488.7653813802062</v>
      </c>
      <c r="M17" s="259"/>
      <c r="N17" s="177">
        <f>N14-32480.6352</f>
        <v>2016.6044375868041</v>
      </c>
      <c r="O17" s="170">
        <f>O14-14534.537</f>
        <v>464.16094379340211</v>
      </c>
      <c r="P17" s="178">
        <f>(N17+O17)</f>
        <v>2480.7653813802062</v>
      </c>
    </row>
    <row r="18" spans="1:16" ht="15" thickBot="1" x14ac:dyDescent="0.35">
      <c r="A18" s="1034"/>
      <c r="B18" s="143" t="s">
        <v>602</v>
      </c>
      <c r="C18" s="171">
        <f>C17/C14</f>
        <v>1.4869907228040361E-2</v>
      </c>
      <c r="D18" s="171"/>
      <c r="E18" s="171"/>
      <c r="F18" s="183">
        <f>F17/F14</f>
        <v>0.13915908890160181</v>
      </c>
      <c r="G18" s="184">
        <f>G17/G14</f>
        <v>0.14402323134237771</v>
      </c>
      <c r="H18" s="185">
        <f>H17/H14</f>
        <v>0.14063306447999815</v>
      </c>
      <c r="I18" s="18"/>
      <c r="J18" s="183">
        <f>J17/J14</f>
        <v>8.2574851423273865E-2</v>
      </c>
      <c r="K18" s="184">
        <f>K17/K14</f>
        <v>4.2681101132402401E-2</v>
      </c>
      <c r="L18" s="185">
        <f>L17/L14</f>
        <v>7.0485893425981674E-2</v>
      </c>
      <c r="M18" s="18"/>
      <c r="N18" s="183">
        <f>N17/N14</f>
        <v>5.8456979711199647E-2</v>
      </c>
      <c r="O18" s="184">
        <f>O17/O14</f>
        <v>3.0946749213352626E-2</v>
      </c>
      <c r="P18" s="185">
        <f>P17/P14</f>
        <v>5.0120585700622049E-2</v>
      </c>
    </row>
    <row r="19" spans="1:16" ht="15" thickBot="1" x14ac:dyDescent="0.35">
      <c r="A19" s="1034"/>
    </row>
    <row r="20" spans="1:16" x14ac:dyDescent="0.3">
      <c r="A20" s="1034"/>
      <c r="F20" s="1039" t="s">
        <v>778</v>
      </c>
      <c r="G20" s="1040"/>
      <c r="H20" s="1041"/>
      <c r="J20" s="1039" t="s">
        <v>779</v>
      </c>
      <c r="K20" s="1040"/>
      <c r="L20" s="1041"/>
      <c r="N20" s="1039" t="s">
        <v>780</v>
      </c>
      <c r="O20" s="1040"/>
      <c r="P20" s="1041"/>
    </row>
    <row r="21" spans="1:16" x14ac:dyDescent="0.3">
      <c r="A21" s="1034"/>
      <c r="F21" s="177">
        <f>(229+(11+7/8)/12)*(149+(11+15/16)/12)</f>
        <v>34497.239637586805</v>
      </c>
      <c r="G21" s="170">
        <f>(99+(11+15/16)/12)*(149+(11+15/16)/12)</f>
        <v>14998.697943793402</v>
      </c>
      <c r="H21" s="178">
        <f>(329+(11+13/16)/12)*(149+(11+15/16)/12)</f>
        <v>49495.937581380203</v>
      </c>
      <c r="J21" s="177">
        <f>(229+(11+7/8)/12)*(149+(11+15/16)/12)</f>
        <v>34497.239637586805</v>
      </c>
      <c r="K21" s="170">
        <f>(99+(11+15/16)/12)*(149+(11+15/16)/12)</f>
        <v>14998.697943793402</v>
      </c>
      <c r="L21" s="178">
        <f>(329+(11+13/16)/12)*(149+(11+15/16)/12)</f>
        <v>49495.937581380203</v>
      </c>
      <c r="N21" s="177">
        <f>(229+(11+7/8)/12)*(149+(11+15/16)/12)</f>
        <v>34497.239637586805</v>
      </c>
      <c r="O21" s="170">
        <f>(99+(11+15/16)/12)*(149+(11+15/16)/12)</f>
        <v>14998.697943793402</v>
      </c>
      <c r="P21" s="178">
        <f>(329+(11+13/16)/12)*(149+(11+15/16)/12)</f>
        <v>49495.937581380203</v>
      </c>
    </row>
    <row r="22" spans="1:16" x14ac:dyDescent="0.3">
      <c r="A22" s="1034"/>
      <c r="F22" s="179"/>
      <c r="G22" s="16"/>
      <c r="H22" s="180">
        <f>(G22+F22)/2</f>
        <v>0</v>
      </c>
      <c r="J22" s="179">
        <f>11.3521</f>
        <v>11.3521</v>
      </c>
      <c r="K22" s="16">
        <f>11.3521</f>
        <v>11.3521</v>
      </c>
      <c r="L22" s="180">
        <f>(K22+J22)/2</f>
        <v>11.3521</v>
      </c>
      <c r="N22" s="179"/>
      <c r="O22" s="16"/>
      <c r="P22" s="180">
        <f>(O22+N22)/2</f>
        <v>0</v>
      </c>
    </row>
    <row r="23" spans="1:16" x14ac:dyDescent="0.3">
      <c r="A23" s="1034"/>
      <c r="F23" s="181">
        <f>F16</f>
        <v>300.03777734917526</v>
      </c>
      <c r="G23" s="175">
        <f>G16</f>
        <v>135.01005898708763</v>
      </c>
      <c r="H23" s="182">
        <f>H16+1</f>
        <v>436.04783633626289</v>
      </c>
      <c r="J23" s="181">
        <f>J16</f>
        <v>178.03777734917526</v>
      </c>
      <c r="K23" s="175">
        <f>K16</f>
        <v>40.010058987087632</v>
      </c>
      <c r="L23" s="182">
        <f>J23+K23</f>
        <v>218.04783633626289</v>
      </c>
      <c r="N23" s="181">
        <f>N16</f>
        <v>126.03777734917526</v>
      </c>
      <c r="O23" s="175">
        <f>O16</f>
        <v>29.010058987087632</v>
      </c>
      <c r="P23" s="182">
        <f>P16+1</f>
        <v>156.04783633626289</v>
      </c>
    </row>
    <row r="24" spans="1:16" x14ac:dyDescent="0.3">
      <c r="A24" s="1034"/>
      <c r="F24" s="177">
        <f>F22*F23</f>
        <v>0</v>
      </c>
      <c r="G24" s="170">
        <f>G22*G23</f>
        <v>0</v>
      </c>
      <c r="H24" s="178">
        <f>(F24+G24)</f>
        <v>0</v>
      </c>
      <c r="J24" s="177">
        <f>J22*J23</f>
        <v>2021.1026522455725</v>
      </c>
      <c r="K24" s="170">
        <f>K22*K23</f>
        <v>454.1981906273175</v>
      </c>
      <c r="L24" s="178">
        <f>(J24+K24)</f>
        <v>2475.3008428728899</v>
      </c>
      <c r="N24" s="177">
        <f>N22*N23</f>
        <v>0</v>
      </c>
      <c r="O24" s="170">
        <f>O22*O23</f>
        <v>0</v>
      </c>
      <c r="P24" s="178">
        <f>(N24+O24)</f>
        <v>0</v>
      </c>
    </row>
    <row r="25" spans="1:16" s="260" customFormat="1" ht="15" thickBot="1" x14ac:dyDescent="0.35">
      <c r="A25" s="1035"/>
      <c r="F25" s="183">
        <f>F24/F21</f>
        <v>0</v>
      </c>
      <c r="G25" s="184">
        <f>G24/G21</f>
        <v>0</v>
      </c>
      <c r="H25" s="185">
        <f>H24/H21</f>
        <v>0</v>
      </c>
      <c r="J25" s="183">
        <f>J24/J21</f>
        <v>5.8587373177634197E-2</v>
      </c>
      <c r="K25" s="184">
        <f>K24/K21</f>
        <v>3.028250801032158E-2</v>
      </c>
      <c r="L25" s="185">
        <f>L24/L21</f>
        <v>5.0010181922567912E-2</v>
      </c>
      <c r="N25" s="183">
        <f>N24/N21</f>
        <v>0</v>
      </c>
      <c r="O25" s="184">
        <f>O24/O21</f>
        <v>0</v>
      </c>
      <c r="P25" s="185">
        <f>P24/P21</f>
        <v>0</v>
      </c>
    </row>
    <row r="31" spans="1:16" x14ac:dyDescent="0.3">
      <c r="B31" t="s">
        <v>645</v>
      </c>
      <c r="C31" t="s">
        <v>622</v>
      </c>
      <c r="D31" t="s">
        <v>621</v>
      </c>
      <c r="E31" t="s">
        <v>623</v>
      </c>
      <c r="F31" t="s">
        <v>624</v>
      </c>
      <c r="G31" t="s">
        <v>646</v>
      </c>
      <c r="H31" t="s">
        <v>647</v>
      </c>
      <c r="I31" t="s">
        <v>648</v>
      </c>
    </row>
    <row r="32" spans="1:16" x14ac:dyDescent="0.3">
      <c r="B32" t="s">
        <v>625</v>
      </c>
      <c r="C32">
        <v>33</v>
      </c>
      <c r="D32">
        <v>27257.7</v>
      </c>
      <c r="E32">
        <f>C32*D32/1000</f>
        <v>899.50409999999999</v>
      </c>
      <c r="F32">
        <v>15</v>
      </c>
      <c r="G32">
        <f>E32*F32/D32</f>
        <v>0.495</v>
      </c>
      <c r="H32">
        <v>13492.6</v>
      </c>
      <c r="I32">
        <f>H32/D32</f>
        <v>0.49500141244492379</v>
      </c>
    </row>
    <row r="33" spans="2:9" x14ac:dyDescent="0.3">
      <c r="B33" t="s">
        <v>626</v>
      </c>
      <c r="C33">
        <v>10</v>
      </c>
      <c r="D33">
        <v>3373.6</v>
      </c>
      <c r="E33">
        <f>C33*D33/1000</f>
        <v>33.735999999999997</v>
      </c>
      <c r="F33">
        <v>15</v>
      </c>
      <c r="G33">
        <f>E33*F33/D33</f>
        <v>0.15</v>
      </c>
      <c r="H33">
        <v>506.04300000000001</v>
      </c>
      <c r="I33">
        <f>H33/D33</f>
        <v>0.1500008892577662</v>
      </c>
    </row>
    <row r="34" spans="2:9" x14ac:dyDescent="0.3">
      <c r="B34" t="s">
        <v>627</v>
      </c>
      <c r="C34">
        <v>10</v>
      </c>
      <c r="D34">
        <v>2174</v>
      </c>
      <c r="E34">
        <f>C34*D34/1000</f>
        <v>21.74</v>
      </c>
      <c r="F34">
        <v>15</v>
      </c>
      <c r="G34">
        <f>E34*F34/D34</f>
        <v>0.15</v>
      </c>
      <c r="H34">
        <v>326.10599999999999</v>
      </c>
      <c r="I34">
        <f>H34/D34</f>
        <v>0.1500027598896044</v>
      </c>
    </row>
    <row r="35" spans="2:9" x14ac:dyDescent="0.3">
      <c r="B35" t="s">
        <v>628</v>
      </c>
      <c r="C35">
        <v>33</v>
      </c>
      <c r="D35">
        <v>3373.6</v>
      </c>
      <c r="E35">
        <f>C35*D35/1000</f>
        <v>111.3288</v>
      </c>
      <c r="F35">
        <v>15</v>
      </c>
      <c r="G35">
        <f>E35*F35/D35</f>
        <v>0.495</v>
      </c>
      <c r="H35">
        <v>1669.91</v>
      </c>
      <c r="I35">
        <f>H35/D35</f>
        <v>0.49499347877638133</v>
      </c>
    </row>
    <row r="36" spans="2:9" x14ac:dyDescent="0.3">
      <c r="B36" t="s">
        <v>629</v>
      </c>
      <c r="C36">
        <v>33</v>
      </c>
      <c r="D36">
        <v>2174</v>
      </c>
      <c r="E36">
        <f>C36*D36/1000</f>
        <v>71.742000000000004</v>
      </c>
      <c r="F36">
        <v>15</v>
      </c>
      <c r="G36">
        <f>E36*F36/D36</f>
        <v>0.49500000000000005</v>
      </c>
      <c r="H36">
        <v>1076.1500000000001</v>
      </c>
      <c r="I36">
        <f>H36/D36</f>
        <v>0.49500919963201478</v>
      </c>
    </row>
    <row r="38" spans="2:9" x14ac:dyDescent="0.3">
      <c r="B38" t="s">
        <v>630</v>
      </c>
      <c r="C38">
        <v>10</v>
      </c>
      <c r="D38">
        <v>27257.7</v>
      </c>
      <c r="E38">
        <f>C38*D38/1000</f>
        <v>272.577</v>
      </c>
      <c r="F38">
        <v>15</v>
      </c>
      <c r="G38">
        <f>E38*F38/D38</f>
        <v>0.15</v>
      </c>
      <c r="H38">
        <v>4088.66</v>
      </c>
      <c r="I38">
        <f>H38/D38</f>
        <v>0.15000018343440569</v>
      </c>
    </row>
    <row r="39" spans="2:9" x14ac:dyDescent="0.3">
      <c r="B39" t="s">
        <v>631</v>
      </c>
      <c r="C39">
        <v>10</v>
      </c>
      <c r="D39">
        <v>3373.6</v>
      </c>
      <c r="E39">
        <f>C39*D39/1000</f>
        <v>33.735999999999997</v>
      </c>
      <c r="F39">
        <v>15</v>
      </c>
      <c r="G39">
        <f>E39*F39/D39</f>
        <v>0.15</v>
      </c>
      <c r="H39">
        <v>506.04300000000001</v>
      </c>
      <c r="I39">
        <f>H39/D39</f>
        <v>0.1500008892577662</v>
      </c>
    </row>
    <row r="40" spans="2:9" x14ac:dyDescent="0.3">
      <c r="B40" t="s">
        <v>632</v>
      </c>
      <c r="C40">
        <v>10</v>
      </c>
      <c r="D40">
        <v>2174</v>
      </c>
      <c r="E40">
        <f>C40*D40/1000</f>
        <v>21.74</v>
      </c>
      <c r="F40">
        <v>15</v>
      </c>
      <c r="G40">
        <f>E40*F40/D40</f>
        <v>0.15</v>
      </c>
      <c r="H40">
        <v>326.10599999999999</v>
      </c>
      <c r="I40">
        <f>H40/D40</f>
        <v>0.1500027598896044</v>
      </c>
    </row>
    <row r="41" spans="2:9" x14ac:dyDescent="0.3">
      <c r="B41" t="s">
        <v>633</v>
      </c>
      <c r="C41">
        <v>10</v>
      </c>
      <c r="D41">
        <v>3373.6</v>
      </c>
      <c r="E41">
        <f>C41*D41/1000</f>
        <v>33.735999999999997</v>
      </c>
      <c r="F41">
        <v>15</v>
      </c>
      <c r="G41">
        <f>E41*F41/D41</f>
        <v>0.15</v>
      </c>
      <c r="H41">
        <v>506.03300000000002</v>
      </c>
      <c r="I41">
        <f>H41/D41</f>
        <v>0.14999792506521226</v>
      </c>
    </row>
    <row r="42" spans="2:9" x14ac:dyDescent="0.3">
      <c r="B42" t="s">
        <v>634</v>
      </c>
      <c r="C42">
        <v>10</v>
      </c>
      <c r="D42">
        <v>2174</v>
      </c>
      <c r="E42">
        <f>C42*D42/1000</f>
        <v>21.74</v>
      </c>
      <c r="F42">
        <v>15</v>
      </c>
      <c r="G42">
        <f>E42*F42/D42</f>
        <v>0.15</v>
      </c>
      <c r="H42">
        <v>326.10599999999999</v>
      </c>
      <c r="I42">
        <f>H42/D42</f>
        <v>0.1500027598896044</v>
      </c>
    </row>
    <row r="44" spans="2:9" x14ac:dyDescent="0.3">
      <c r="B44" t="s">
        <v>636</v>
      </c>
      <c r="C44">
        <v>10</v>
      </c>
      <c r="D44">
        <v>27257.7</v>
      </c>
      <c r="E44">
        <f>C44*D44/1000</f>
        <v>272.577</v>
      </c>
      <c r="F44">
        <v>15</v>
      </c>
      <c r="G44">
        <f>E44*F44/D44</f>
        <v>0.15</v>
      </c>
      <c r="H44">
        <v>4088.66</v>
      </c>
      <c r="I44">
        <f>H44/D44</f>
        <v>0.15000018343440569</v>
      </c>
    </row>
    <row r="45" spans="2:9" x14ac:dyDescent="0.3">
      <c r="B45" t="s">
        <v>635</v>
      </c>
      <c r="C45">
        <v>10</v>
      </c>
      <c r="D45">
        <v>3373.6</v>
      </c>
      <c r="E45">
        <f>C45*D45/1000</f>
        <v>33.735999999999997</v>
      </c>
      <c r="F45">
        <v>15</v>
      </c>
      <c r="G45">
        <f>E45*F45/D45</f>
        <v>0.15</v>
      </c>
      <c r="H45">
        <v>506.04300000000001</v>
      </c>
      <c r="I45">
        <f>H45/D45</f>
        <v>0.1500008892577662</v>
      </c>
    </row>
    <row r="46" spans="2:9" x14ac:dyDescent="0.3">
      <c r="B46" t="s">
        <v>637</v>
      </c>
      <c r="C46">
        <v>10</v>
      </c>
      <c r="D46">
        <v>2174</v>
      </c>
      <c r="E46">
        <f>C46*D46/1000</f>
        <v>21.74</v>
      </c>
      <c r="F46">
        <v>15</v>
      </c>
      <c r="G46">
        <f>E46*F46/D46</f>
        <v>0.15</v>
      </c>
      <c r="H46">
        <v>326.10599999999999</v>
      </c>
      <c r="I46">
        <f>H46/D46</f>
        <v>0.1500027598896044</v>
      </c>
    </row>
    <row r="47" spans="2:9" x14ac:dyDescent="0.3">
      <c r="B47" t="s">
        <v>638</v>
      </c>
      <c r="C47">
        <v>10</v>
      </c>
      <c r="D47">
        <v>3373.6</v>
      </c>
      <c r="E47">
        <f>C47*D47/1000</f>
        <v>33.735999999999997</v>
      </c>
      <c r="F47">
        <v>15</v>
      </c>
      <c r="G47">
        <f>E47*F47/D47</f>
        <v>0.15</v>
      </c>
      <c r="H47">
        <v>506.03300000000002</v>
      </c>
      <c r="I47">
        <f>H47/D47</f>
        <v>0.14999792506521226</v>
      </c>
    </row>
    <row r="48" spans="2:9" x14ac:dyDescent="0.3">
      <c r="B48" t="s">
        <v>639</v>
      </c>
      <c r="C48">
        <v>10</v>
      </c>
      <c r="D48">
        <v>2174</v>
      </c>
      <c r="E48">
        <f>C48*D48/1000</f>
        <v>21.74</v>
      </c>
      <c r="F48">
        <v>15</v>
      </c>
      <c r="G48">
        <f>E48*F48/D48</f>
        <v>0.15</v>
      </c>
      <c r="H48">
        <v>326.10599999999999</v>
      </c>
      <c r="I48">
        <f>H48/D48</f>
        <v>0.1500027598896044</v>
      </c>
    </row>
    <row r="50" spans="2:9" x14ac:dyDescent="0.3">
      <c r="B50" t="s">
        <v>640</v>
      </c>
      <c r="C50">
        <v>67</v>
      </c>
      <c r="D50">
        <v>27257.7</v>
      </c>
      <c r="E50">
        <f>C50*D50/1000</f>
        <v>1826.2659000000001</v>
      </c>
      <c r="F50">
        <v>15</v>
      </c>
      <c r="G50">
        <f>E50*F50/D50</f>
        <v>1.0050000000000001</v>
      </c>
      <c r="H50">
        <v>27394</v>
      </c>
      <c r="I50">
        <f>H50/D50</f>
        <v>1.0050004218991331</v>
      </c>
    </row>
    <row r="51" spans="2:9" x14ac:dyDescent="0.3">
      <c r="B51" t="s">
        <v>641</v>
      </c>
      <c r="C51">
        <v>10</v>
      </c>
      <c r="D51">
        <v>3373.6</v>
      </c>
      <c r="E51">
        <f>C51*D51/1000</f>
        <v>33.735999999999997</v>
      </c>
      <c r="F51">
        <v>15</v>
      </c>
      <c r="G51">
        <f>E51*F51/D51</f>
        <v>0.15</v>
      </c>
      <c r="H51">
        <v>3390.49</v>
      </c>
      <c r="I51">
        <f>H51/D51</f>
        <v>1.0050065212236186</v>
      </c>
    </row>
    <row r="52" spans="2:9" x14ac:dyDescent="0.3">
      <c r="B52" t="s">
        <v>642</v>
      </c>
      <c r="C52">
        <v>10</v>
      </c>
      <c r="D52">
        <v>2174</v>
      </c>
      <c r="E52">
        <f>C52*D52/1000</f>
        <v>21.74</v>
      </c>
      <c r="F52">
        <v>15</v>
      </c>
      <c r="G52">
        <f>E52*F52/D52</f>
        <v>0.15</v>
      </c>
      <c r="H52">
        <v>326.10599999999999</v>
      </c>
      <c r="I52">
        <f>H52/D52</f>
        <v>0.1500027598896044</v>
      </c>
    </row>
    <row r="53" spans="2:9" x14ac:dyDescent="0.3">
      <c r="B53" t="s">
        <v>643</v>
      </c>
      <c r="C53">
        <v>10</v>
      </c>
      <c r="D53">
        <v>3373.6</v>
      </c>
      <c r="E53">
        <f>C53*D53/1000</f>
        <v>33.735999999999997</v>
      </c>
      <c r="F53">
        <v>15</v>
      </c>
      <c r="G53">
        <f>E53*F53/D53</f>
        <v>0.15</v>
      </c>
      <c r="H53">
        <v>3390.42</v>
      </c>
      <c r="I53">
        <f>H53/D53</f>
        <v>1.0049857718757411</v>
      </c>
    </row>
    <row r="54" spans="2:9" x14ac:dyDescent="0.3">
      <c r="B54" t="s">
        <v>644</v>
      </c>
      <c r="C54">
        <v>10</v>
      </c>
      <c r="D54">
        <v>2174</v>
      </c>
      <c r="E54">
        <f>C54*D54/1000</f>
        <v>21.74</v>
      </c>
      <c r="F54">
        <v>15</v>
      </c>
      <c r="G54">
        <f>E54*F54/D54</f>
        <v>0.15</v>
      </c>
      <c r="H54">
        <v>2184.91</v>
      </c>
      <c r="I54">
        <f>H54/D54</f>
        <v>1.0050183992640294</v>
      </c>
    </row>
    <row r="59" spans="2:9" x14ac:dyDescent="0.3">
      <c r="B59" t="s">
        <v>673</v>
      </c>
      <c r="C59" t="s">
        <v>674</v>
      </c>
    </row>
    <row r="60" spans="2:9" x14ac:dyDescent="0.3">
      <c r="B60" s="200" t="s">
        <v>679</v>
      </c>
      <c r="C60" s="200" t="s">
        <v>680</v>
      </c>
      <c r="D60" s="200"/>
      <c r="E60" s="200"/>
      <c r="F60" s="200"/>
      <c r="G60" s="200"/>
    </row>
    <row r="61" spans="2:9" x14ac:dyDescent="0.3">
      <c r="C61" s="196" t="s">
        <v>681</v>
      </c>
      <c r="D61" s="196" t="s">
        <v>684</v>
      </c>
      <c r="E61" s="196" t="s">
        <v>685</v>
      </c>
      <c r="F61" s="196" t="s">
        <v>686</v>
      </c>
      <c r="G61" s="196" t="s">
        <v>687</v>
      </c>
    </row>
    <row r="62" spans="2:9" x14ac:dyDescent="0.3">
      <c r="B62" t="s">
        <v>688</v>
      </c>
      <c r="C62" s="1042" t="s">
        <v>689</v>
      </c>
      <c r="D62" s="1042"/>
      <c r="E62" s="1042"/>
      <c r="F62" s="1042"/>
      <c r="G62" s="1042"/>
    </row>
    <row r="63" spans="2:9" x14ac:dyDescent="0.3">
      <c r="B63" t="s">
        <v>675</v>
      </c>
      <c r="C63" s="1042" t="s">
        <v>676</v>
      </c>
      <c r="D63" s="1042"/>
      <c r="E63" s="1042"/>
      <c r="F63" s="1042"/>
      <c r="G63" s="1042"/>
    </row>
    <row r="64" spans="2:9" x14ac:dyDescent="0.3">
      <c r="B64" t="s">
        <v>678</v>
      </c>
      <c r="C64">
        <v>2000</v>
      </c>
      <c r="D64">
        <v>1500</v>
      </c>
      <c r="E64">
        <v>1000</v>
      </c>
      <c r="F64">
        <v>1500</v>
      </c>
      <c r="G64">
        <v>1000</v>
      </c>
    </row>
    <row r="65" spans="2:7" x14ac:dyDescent="0.3">
      <c r="B65" t="s">
        <v>676</v>
      </c>
      <c r="C65">
        <v>1.6</v>
      </c>
      <c r="D65">
        <v>1.2</v>
      </c>
      <c r="E65">
        <v>0.8</v>
      </c>
      <c r="F65">
        <v>1.2</v>
      </c>
      <c r="G65">
        <v>0.8</v>
      </c>
    </row>
    <row r="66" spans="2:7" x14ac:dyDescent="0.3">
      <c r="B66" t="s">
        <v>677</v>
      </c>
      <c r="C66">
        <v>0.85</v>
      </c>
      <c r="D66">
        <v>0.85</v>
      </c>
      <c r="E66">
        <v>0.85</v>
      </c>
      <c r="F66">
        <v>0.85</v>
      </c>
      <c r="G66">
        <v>0.85</v>
      </c>
    </row>
    <row r="68" spans="2:7" x14ac:dyDescent="0.3">
      <c r="B68" t="s">
        <v>682</v>
      </c>
      <c r="C68" s="198">
        <f>C65*746/C66</f>
        <v>1404.2352941176473</v>
      </c>
      <c r="D68" s="198">
        <f>D65*746/D66</f>
        <v>1053.1764705882351</v>
      </c>
      <c r="E68" s="198">
        <f>E65*746/E66</f>
        <v>702.11764705882365</v>
      </c>
      <c r="F68" s="198">
        <f>F65*746/F66</f>
        <v>1053.1764705882351</v>
      </c>
      <c r="G68" s="198">
        <f>G65*746/G66</f>
        <v>702.11764705882365</v>
      </c>
    </row>
    <row r="69" spans="2:7" x14ac:dyDescent="0.3">
      <c r="B69" t="s">
        <v>683</v>
      </c>
      <c r="C69" s="197">
        <f>C68/C64</f>
        <v>0.70211764705882362</v>
      </c>
      <c r="D69" s="197">
        <f>D68/D64</f>
        <v>0.7021176470588234</v>
      </c>
      <c r="E69" s="197">
        <f>E68/E64</f>
        <v>0.70211764705882362</v>
      </c>
      <c r="F69" s="197">
        <f>F68/F64</f>
        <v>0.7021176470588234</v>
      </c>
      <c r="G69" s="197">
        <f>G68/G64</f>
        <v>0.70211764705882362</v>
      </c>
    </row>
    <row r="72" spans="2:7" x14ac:dyDescent="0.3">
      <c r="B72" t="s">
        <v>688</v>
      </c>
      <c r="C72" s="1042" t="s">
        <v>282</v>
      </c>
      <c r="D72" s="1042"/>
      <c r="E72" s="1042"/>
      <c r="F72" s="1042"/>
      <c r="G72" s="1042"/>
    </row>
    <row r="73" spans="2:7" x14ac:dyDescent="0.3">
      <c r="B73" t="s">
        <v>675</v>
      </c>
      <c r="C73" s="1042" t="s">
        <v>690</v>
      </c>
      <c r="D73" s="1042"/>
      <c r="E73" s="1042"/>
      <c r="F73" s="1042"/>
      <c r="G73" s="1042"/>
    </row>
    <row r="74" spans="2:7" x14ac:dyDescent="0.3">
      <c r="B74" t="s">
        <v>678</v>
      </c>
      <c r="C74">
        <v>1462</v>
      </c>
      <c r="D74">
        <v>1706</v>
      </c>
      <c r="E74">
        <v>877</v>
      </c>
      <c r="F74">
        <v>1242</v>
      </c>
      <c r="G74">
        <v>950</v>
      </c>
    </row>
    <row r="75" spans="2:7" x14ac:dyDescent="0.3">
      <c r="B75" t="s">
        <v>691</v>
      </c>
      <c r="C75">
        <v>2.5</v>
      </c>
      <c r="D75">
        <v>2.5</v>
      </c>
      <c r="E75">
        <v>2.5</v>
      </c>
      <c r="F75">
        <v>2.5</v>
      </c>
      <c r="G75">
        <v>2.5</v>
      </c>
    </row>
    <row r="76" spans="2:7" x14ac:dyDescent="0.3">
      <c r="B76" t="s">
        <v>692</v>
      </c>
      <c r="C76">
        <v>0.5</v>
      </c>
      <c r="D76">
        <v>0.5</v>
      </c>
      <c r="E76">
        <v>0.5</v>
      </c>
      <c r="F76">
        <v>0.5</v>
      </c>
      <c r="G76">
        <v>0.5</v>
      </c>
    </row>
    <row r="77" spans="2:7" x14ac:dyDescent="0.3">
      <c r="B77" t="s">
        <v>694</v>
      </c>
      <c r="C77">
        <v>1.5</v>
      </c>
      <c r="D77">
        <v>1.5</v>
      </c>
      <c r="E77">
        <v>0.75</v>
      </c>
      <c r="F77">
        <v>1</v>
      </c>
      <c r="G77">
        <v>0.75</v>
      </c>
    </row>
    <row r="78" spans="2:7" x14ac:dyDescent="0.3">
      <c r="B78" t="s">
        <v>677</v>
      </c>
      <c r="C78">
        <v>0.86499999999999999</v>
      </c>
      <c r="D78">
        <v>0.86499999999999999</v>
      </c>
      <c r="E78">
        <v>0.85499999999999998</v>
      </c>
      <c r="F78">
        <v>0.85499999999999998</v>
      </c>
      <c r="G78">
        <v>0.85499999999999998</v>
      </c>
    </row>
    <row r="80" spans="2:7" x14ac:dyDescent="0.3">
      <c r="B80" t="s">
        <v>682</v>
      </c>
      <c r="C80" s="198">
        <f>0.1175*C74*C75/(C76*C78)</f>
        <v>992.97687861271675</v>
      </c>
      <c r="D80" s="198">
        <f>0.1175*D74*D75/(D76*D78)</f>
        <v>1158.6994219653177</v>
      </c>
      <c r="E80" s="198">
        <f>0.1175*E74*E75/(E76*E78)</f>
        <v>602.61695906432749</v>
      </c>
      <c r="F80" s="198">
        <f>0.1175*F74*F75/(F76*F78)</f>
        <v>853.42105263157896</v>
      </c>
      <c r="G80" s="198">
        <f>0.1175*G74*G75/(G76*G78)</f>
        <v>652.77777777777783</v>
      </c>
    </row>
    <row r="81" spans="2:17" x14ac:dyDescent="0.3">
      <c r="B81" t="s">
        <v>683</v>
      </c>
      <c r="C81" s="197">
        <f>C80/C74</f>
        <v>0.67919075144508667</v>
      </c>
      <c r="D81" s="197">
        <f>D80/D74</f>
        <v>0.67919075144508656</v>
      </c>
      <c r="E81" s="197">
        <f>E80/E74</f>
        <v>0.6871345029239766</v>
      </c>
      <c r="F81" s="197">
        <f>F80/F74</f>
        <v>0.6871345029239766</v>
      </c>
      <c r="G81" s="197">
        <f>G80/G74</f>
        <v>0.68713450292397671</v>
      </c>
    </row>
    <row r="87" spans="2:17" x14ac:dyDescent="0.3">
      <c r="B87" s="200" t="s">
        <v>695</v>
      </c>
      <c r="C87" s="200"/>
      <c r="D87" s="200"/>
      <c r="E87" s="200"/>
      <c r="F87" s="200"/>
      <c r="G87" s="200"/>
      <c r="H87" s="200"/>
      <c r="I87" s="200"/>
    </row>
    <row r="88" spans="2:17" x14ac:dyDescent="0.3">
      <c r="B88" s="1046" t="s">
        <v>725</v>
      </c>
      <c r="C88" s="1047"/>
      <c r="D88" s="1046" t="s">
        <v>719</v>
      </c>
      <c r="E88" s="1048"/>
      <c r="F88" s="1048"/>
      <c r="G88" s="1047"/>
      <c r="H88" s="1046" t="s">
        <v>720</v>
      </c>
      <c r="I88" s="1047"/>
      <c r="O88" s="1042"/>
      <c r="P88" s="1042"/>
      <c r="Q88" s="1042"/>
    </row>
    <row r="89" spans="2:17" x14ac:dyDescent="0.3">
      <c r="B89" s="202"/>
      <c r="C89" s="203" t="s">
        <v>267</v>
      </c>
      <c r="D89" t="s">
        <v>701</v>
      </c>
      <c r="E89" t="s">
        <v>705</v>
      </c>
      <c r="F89" s="194" t="s">
        <v>703</v>
      </c>
      <c r="G89" s="203" t="s">
        <v>706</v>
      </c>
      <c r="H89" s="1043" t="s">
        <v>713</v>
      </c>
      <c r="I89" s="1045"/>
    </row>
    <row r="90" spans="2:17" x14ac:dyDescent="0.3">
      <c r="B90" s="202"/>
      <c r="C90" s="204" t="s">
        <v>715</v>
      </c>
      <c r="D90" s="201" t="s">
        <v>716</v>
      </c>
      <c r="E90" s="201" t="s">
        <v>717</v>
      </c>
      <c r="F90" s="201" t="s">
        <v>726</v>
      </c>
      <c r="G90" s="204" t="s">
        <v>718</v>
      </c>
      <c r="H90" s="215" t="s">
        <v>740</v>
      </c>
      <c r="I90" s="206"/>
      <c r="M90" s="201"/>
      <c r="N90" s="201"/>
      <c r="O90" s="201"/>
      <c r="P90" s="201"/>
      <c r="Q90" s="201"/>
    </row>
    <row r="91" spans="2:17" ht="15" thickBot="1" x14ac:dyDescent="0.35">
      <c r="B91" s="212"/>
      <c r="C91" s="213" t="s">
        <v>711</v>
      </c>
      <c r="D91" s="214" t="s">
        <v>702</v>
      </c>
      <c r="E91" s="214" t="s">
        <v>702</v>
      </c>
      <c r="F91" s="214" t="s">
        <v>704</v>
      </c>
      <c r="G91" s="213" t="s">
        <v>710</v>
      </c>
      <c r="H91" s="218" t="s">
        <v>702</v>
      </c>
      <c r="I91" s="213" t="s">
        <v>710</v>
      </c>
      <c r="M91" s="201"/>
      <c r="N91" s="201"/>
      <c r="O91" s="201"/>
      <c r="P91" s="201"/>
      <c r="Q91" s="201"/>
    </row>
    <row r="92" spans="2:17" ht="15" thickTop="1" x14ac:dyDescent="0.3">
      <c r="B92" s="202" t="s">
        <v>696</v>
      </c>
      <c r="C92" s="203">
        <v>1221.17</v>
      </c>
      <c r="D92">
        <v>1152</v>
      </c>
      <c r="E92">
        <v>57.6</v>
      </c>
      <c r="F92">
        <f>E92/D92</f>
        <v>0.05</v>
      </c>
      <c r="G92" s="205">
        <f>(D92-E92)/C92</f>
        <v>0.89618971969504657</v>
      </c>
      <c r="H92" s="202">
        <v>915.87800000000004</v>
      </c>
      <c r="I92" s="205">
        <f>H92/C92</f>
        <v>0.75000040944340263</v>
      </c>
    </row>
    <row r="93" spans="2:17" x14ac:dyDescent="0.3">
      <c r="B93" s="202" t="s">
        <v>697</v>
      </c>
      <c r="C93" s="203">
        <v>724.41099999999994</v>
      </c>
      <c r="D93">
        <v>640</v>
      </c>
      <c r="E93">
        <v>32</v>
      </c>
      <c r="F93">
        <f>E93/D93</f>
        <v>0.05</v>
      </c>
      <c r="G93" s="205">
        <f>(D93-E93)/C93</f>
        <v>0.83930255062388626</v>
      </c>
      <c r="H93" s="202">
        <v>543.30799999999999</v>
      </c>
      <c r="I93" s="205">
        <f>H93/C93</f>
        <v>0.74999965489204334</v>
      </c>
    </row>
    <row r="94" spans="2:17" x14ac:dyDescent="0.3">
      <c r="B94" s="202" t="s">
        <v>698</v>
      </c>
      <c r="C94" s="203">
        <v>1221.17</v>
      </c>
      <c r="D94">
        <v>1152</v>
      </c>
      <c r="E94">
        <v>57.6</v>
      </c>
      <c r="F94">
        <f>E94/D94</f>
        <v>0.05</v>
      </c>
      <c r="G94" s="205">
        <f>(D94-E94)/C94</f>
        <v>0.89618971969504657</v>
      </c>
      <c r="H94" s="202">
        <v>915.87800000000004</v>
      </c>
      <c r="I94" s="205">
        <f>H94/C94</f>
        <v>0.75000040944340263</v>
      </c>
    </row>
    <row r="95" spans="2:17" x14ac:dyDescent="0.3">
      <c r="B95" s="202" t="s">
        <v>699</v>
      </c>
      <c r="C95" s="203">
        <v>724.41099999999994</v>
      </c>
      <c r="D95">
        <v>640</v>
      </c>
      <c r="E95">
        <v>32</v>
      </c>
      <c r="F95">
        <f>E95/D95</f>
        <v>0.05</v>
      </c>
      <c r="G95" s="205">
        <f>(D95-E95)/C95</f>
        <v>0.83930255062388626</v>
      </c>
      <c r="H95" s="202">
        <v>543.30799999999999</v>
      </c>
      <c r="I95" s="205">
        <f>H95/C95</f>
        <v>0.74999965489204334</v>
      </c>
    </row>
    <row r="96" spans="2:17" x14ac:dyDescent="0.3">
      <c r="B96" s="202" t="s">
        <v>618</v>
      </c>
      <c r="C96" s="203">
        <v>1610.9</v>
      </c>
      <c r="D96">
        <v>1408</v>
      </c>
      <c r="E96">
        <v>70.400000000000006</v>
      </c>
      <c r="F96">
        <f>E96/D96</f>
        <v>0.05</v>
      </c>
      <c r="G96" s="205">
        <f>(D96-E96)/C96</f>
        <v>0.8303432863616611</v>
      </c>
      <c r="H96" s="202">
        <v>1208.18</v>
      </c>
      <c r="I96" s="205">
        <f>H96/C96</f>
        <v>0.75000310385498792</v>
      </c>
    </row>
    <row r="99" spans="2:9" x14ac:dyDescent="0.3">
      <c r="B99" s="200" t="s">
        <v>741</v>
      </c>
      <c r="C99" s="200"/>
      <c r="D99" s="200"/>
      <c r="E99" s="200"/>
      <c r="F99" s="200"/>
      <c r="G99" s="200"/>
      <c r="H99" s="200"/>
      <c r="I99" s="200"/>
    </row>
    <row r="100" spans="2:9" x14ac:dyDescent="0.3">
      <c r="B100" s="1046" t="s">
        <v>725</v>
      </c>
      <c r="C100" s="1047"/>
      <c r="D100" s="1046" t="s">
        <v>719</v>
      </c>
      <c r="E100" s="1048"/>
      <c r="F100" s="1048"/>
      <c r="G100" s="1047"/>
      <c r="H100" s="1046" t="s">
        <v>720</v>
      </c>
      <c r="I100" s="1047"/>
    </row>
    <row r="101" spans="2:9" x14ac:dyDescent="0.3">
      <c r="B101" s="202"/>
      <c r="C101" s="203" t="s">
        <v>267</v>
      </c>
      <c r="D101" t="s">
        <v>701</v>
      </c>
      <c r="E101" t="s">
        <v>705</v>
      </c>
      <c r="F101" s="194" t="s">
        <v>703</v>
      </c>
      <c r="G101" s="203" t="s">
        <v>706</v>
      </c>
      <c r="H101" s="1043" t="s">
        <v>713</v>
      </c>
      <c r="I101" s="1045"/>
    </row>
    <row r="102" spans="2:9" x14ac:dyDescent="0.3">
      <c r="B102" s="202"/>
      <c r="C102" s="204" t="s">
        <v>715</v>
      </c>
      <c r="D102" s="201" t="s">
        <v>716</v>
      </c>
      <c r="E102" s="201" t="s">
        <v>717</v>
      </c>
      <c r="F102" s="201" t="s">
        <v>726</v>
      </c>
      <c r="G102" s="204" t="s">
        <v>718</v>
      </c>
      <c r="H102" s="215" t="s">
        <v>740</v>
      </c>
      <c r="I102" s="206"/>
    </row>
    <row r="103" spans="2:9" ht="15" thickBot="1" x14ac:dyDescent="0.35">
      <c r="B103" s="212"/>
      <c r="C103" s="213" t="s">
        <v>711</v>
      </c>
      <c r="D103" s="214" t="s">
        <v>702</v>
      </c>
      <c r="E103" s="214" t="s">
        <v>702</v>
      </c>
      <c r="F103" s="214" t="s">
        <v>704</v>
      </c>
      <c r="G103" s="213" t="s">
        <v>710</v>
      </c>
      <c r="H103" s="218" t="s">
        <v>702</v>
      </c>
      <c r="I103" s="213" t="s">
        <v>710</v>
      </c>
    </row>
    <row r="104" spans="2:9" ht="15" thickTop="1" x14ac:dyDescent="0.3">
      <c r="B104" s="202" t="s">
        <v>696</v>
      </c>
      <c r="C104" s="203">
        <v>1221.17</v>
      </c>
      <c r="D104">
        <v>1099.05</v>
      </c>
      <c r="E104">
        <v>0</v>
      </c>
      <c r="F104">
        <f>E104/D104</f>
        <v>0</v>
      </c>
      <c r="G104" s="205">
        <f>(D104-E104)/C104</f>
        <v>0.89999754333958404</v>
      </c>
      <c r="H104" s="202">
        <v>915.87800000000004</v>
      </c>
      <c r="I104" s="205">
        <f>H104/C104</f>
        <v>0.75000040944340263</v>
      </c>
    </row>
    <row r="105" spans="2:9" x14ac:dyDescent="0.3">
      <c r="B105" s="202" t="s">
        <v>697</v>
      </c>
      <c r="C105" s="203">
        <v>724.41099999999994</v>
      </c>
      <c r="D105">
        <v>651.97</v>
      </c>
      <c r="E105">
        <v>0</v>
      </c>
      <c r="F105">
        <f>E105/D105</f>
        <v>0</v>
      </c>
      <c r="G105" s="205">
        <f>(D105-E105)/C105</f>
        <v>0.9000001380431828</v>
      </c>
      <c r="H105" s="202">
        <v>543.30799999999999</v>
      </c>
      <c r="I105" s="205">
        <f>H105/C105</f>
        <v>0.74999965489204334</v>
      </c>
    </row>
    <row r="106" spans="2:9" x14ac:dyDescent="0.3">
      <c r="B106" s="202" t="s">
        <v>698</v>
      </c>
      <c r="C106" s="203">
        <v>1221.17</v>
      </c>
      <c r="D106">
        <v>1099.05</v>
      </c>
      <c r="E106">
        <v>0</v>
      </c>
      <c r="F106">
        <f>E106/D106</f>
        <v>0</v>
      </c>
      <c r="G106" s="205">
        <f>(D106-E106)/C106</f>
        <v>0.89999754333958404</v>
      </c>
      <c r="H106" s="202">
        <v>915.87800000000004</v>
      </c>
      <c r="I106" s="205">
        <f>H106/C106</f>
        <v>0.75000040944340263</v>
      </c>
    </row>
    <row r="107" spans="2:9" x14ac:dyDescent="0.3">
      <c r="B107" s="202" t="s">
        <v>699</v>
      </c>
      <c r="C107" s="203">
        <v>724.41099999999994</v>
      </c>
      <c r="D107">
        <v>651.97</v>
      </c>
      <c r="E107">
        <v>0</v>
      </c>
      <c r="F107">
        <f>E107/D107</f>
        <v>0</v>
      </c>
      <c r="G107" s="205">
        <f>(D107-E107)/C107</f>
        <v>0.9000001380431828</v>
      </c>
      <c r="H107" s="202">
        <v>543.30799999999999</v>
      </c>
      <c r="I107" s="205">
        <f>H107/C107</f>
        <v>0.74999965489204334</v>
      </c>
    </row>
    <row r="108" spans="2:9" x14ac:dyDescent="0.3">
      <c r="B108" s="202" t="s">
        <v>618</v>
      </c>
      <c r="C108" s="203">
        <v>1610.9</v>
      </c>
      <c r="D108">
        <v>1149.81</v>
      </c>
      <c r="E108">
        <v>0</v>
      </c>
      <c r="F108">
        <f>E108/D108</f>
        <v>0</v>
      </c>
      <c r="G108" s="205">
        <f>(D108-E108)/C108</f>
        <v>0.71376870072630194</v>
      </c>
      <c r="H108" s="202">
        <v>1208.18</v>
      </c>
      <c r="I108" s="205">
        <f>H108/C108</f>
        <v>0.75000310385498792</v>
      </c>
    </row>
    <row r="115" spans="2:24" x14ac:dyDescent="0.3">
      <c r="B115" s="200" t="s">
        <v>707</v>
      </c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</row>
    <row r="116" spans="2:24" x14ac:dyDescent="0.3">
      <c r="B116" s="1046" t="s">
        <v>725</v>
      </c>
      <c r="C116" s="1048"/>
      <c r="D116" s="1047"/>
      <c r="E116" s="1046" t="s">
        <v>700</v>
      </c>
      <c r="F116" s="1048"/>
      <c r="G116" s="1048"/>
      <c r="H116" s="1047"/>
      <c r="I116" s="1046" t="s">
        <v>719</v>
      </c>
      <c r="J116" s="1047"/>
      <c r="K116" s="1046" t="s">
        <v>720</v>
      </c>
      <c r="L116" s="1048"/>
      <c r="M116" s="1048"/>
      <c r="N116" s="1048"/>
      <c r="O116" s="1048"/>
      <c r="P116" s="1047"/>
      <c r="Q116" s="1046" t="s">
        <v>728</v>
      </c>
      <c r="R116" s="1048"/>
      <c r="S116" s="1048"/>
      <c r="T116" s="1048"/>
      <c r="U116" s="1048"/>
      <c r="V116" s="1047"/>
    </row>
    <row r="117" spans="2:24" x14ac:dyDescent="0.3">
      <c r="B117" s="202" t="s">
        <v>645</v>
      </c>
      <c r="C117" t="s">
        <v>724</v>
      </c>
      <c r="D117" s="203" t="s">
        <v>267</v>
      </c>
      <c r="E117" s="202" t="s">
        <v>721</v>
      </c>
      <c r="F117" t="s">
        <v>722</v>
      </c>
      <c r="G117" t="s">
        <v>714</v>
      </c>
      <c r="H117" s="203" t="s">
        <v>723</v>
      </c>
      <c r="I117" s="202" t="s">
        <v>701</v>
      </c>
      <c r="J117" s="203" t="s">
        <v>706</v>
      </c>
      <c r="K117" s="1043" t="s">
        <v>713</v>
      </c>
      <c r="L117" s="1044"/>
      <c r="M117" s="1044" t="s">
        <v>712</v>
      </c>
      <c r="N117" s="1044"/>
      <c r="O117" s="1044" t="s">
        <v>714</v>
      </c>
      <c r="P117" s="1045"/>
      <c r="Q117" s="202" t="s">
        <v>729</v>
      </c>
      <c r="R117" t="s">
        <v>731</v>
      </c>
      <c r="S117" t="s">
        <v>732</v>
      </c>
      <c r="T117" t="s">
        <v>733</v>
      </c>
      <c r="U117" t="s">
        <v>734</v>
      </c>
      <c r="V117" s="203" t="s">
        <v>713</v>
      </c>
    </row>
    <row r="118" spans="2:24" x14ac:dyDescent="0.3">
      <c r="B118" s="202"/>
      <c r="D118" s="201" t="s">
        <v>715</v>
      </c>
      <c r="E118" s="202"/>
      <c r="H118" s="203"/>
      <c r="I118" s="201" t="s">
        <v>716</v>
      </c>
      <c r="J118" s="201" t="s">
        <v>718</v>
      </c>
      <c r="K118" s="215" t="s">
        <v>736</v>
      </c>
      <c r="L118" s="12"/>
      <c r="M118" s="13" t="s">
        <v>737</v>
      </c>
      <c r="N118" s="12"/>
      <c r="O118" s="215" t="s">
        <v>740</v>
      </c>
      <c r="P118" s="219" t="s">
        <v>739</v>
      </c>
      <c r="Q118" s="202"/>
      <c r="V118" s="203"/>
    </row>
    <row r="119" spans="2:24" ht="15" thickBot="1" x14ac:dyDescent="0.35">
      <c r="B119" s="212"/>
      <c r="C119" s="216"/>
      <c r="D119" s="213" t="s">
        <v>711</v>
      </c>
      <c r="E119" s="212"/>
      <c r="F119" s="216"/>
      <c r="G119" s="216"/>
      <c r="H119" s="217"/>
      <c r="I119" s="218" t="s">
        <v>702</v>
      </c>
      <c r="J119" s="213" t="s">
        <v>710</v>
      </c>
      <c r="K119" s="218" t="s">
        <v>702</v>
      </c>
      <c r="L119" s="214" t="s">
        <v>710</v>
      </c>
      <c r="M119" s="214" t="s">
        <v>702</v>
      </c>
      <c r="N119" s="214" t="s">
        <v>710</v>
      </c>
      <c r="O119" s="214" t="s">
        <v>702</v>
      </c>
      <c r="P119" s="213" t="s">
        <v>710</v>
      </c>
      <c r="Q119" s="218" t="s">
        <v>730</v>
      </c>
      <c r="R119" s="216"/>
      <c r="S119" s="216"/>
      <c r="T119" s="216"/>
      <c r="U119" s="216"/>
      <c r="V119" s="217"/>
    </row>
    <row r="120" spans="2:24" ht="15" thickTop="1" x14ac:dyDescent="0.3">
      <c r="B120" s="202" t="s">
        <v>708</v>
      </c>
      <c r="C120" t="s">
        <v>709</v>
      </c>
      <c r="D120" s="203">
        <v>10586.7</v>
      </c>
      <c r="E120" s="202">
        <v>2112</v>
      </c>
      <c r="F120">
        <v>7936</v>
      </c>
      <c r="G120">
        <f>SUM(E120:F120)</f>
        <v>10048</v>
      </c>
      <c r="H120" s="205">
        <f>G120/D120</f>
        <v>0.94911539951070678</v>
      </c>
      <c r="I120" s="202">
        <v>10048</v>
      </c>
      <c r="J120" s="205">
        <f>I120/D120</f>
        <v>0.94911539951070678</v>
      </c>
      <c r="K120" s="202">
        <v>8469.36</v>
      </c>
      <c r="L120">
        <f>K120/D120</f>
        <v>0.8</v>
      </c>
      <c r="M120">
        <v>2112</v>
      </c>
      <c r="O120">
        <f>SUM(K120:M120)</f>
        <v>10582.16</v>
      </c>
      <c r="P120" s="205">
        <f>O120/D120</f>
        <v>0.99957116004042801</v>
      </c>
      <c r="Q120" s="202">
        <v>300</v>
      </c>
      <c r="R120">
        <v>425.79899999999998</v>
      </c>
      <c r="S120">
        <v>6</v>
      </c>
      <c r="T120" s="207">
        <f>2.5*S120*R120/D120</f>
        <v>0.60330272889568981</v>
      </c>
      <c r="U120" t="str">
        <f>IF(T120&lt;=2,"RCRCat1",IF(T120&lt;=3.5,"RCRCat2",IF(T120&lt;=7,"RCRCat3",(IF(T120&gt;7,"RCRCat4","UNDEFINED")))))</f>
        <v>RCRCat1</v>
      </c>
      <c r="V120" s="203">
        <v>0.64</v>
      </c>
    </row>
    <row r="121" spans="2:24" x14ac:dyDescent="0.3">
      <c r="B121" s="202" t="s">
        <v>727</v>
      </c>
      <c r="C121" t="s">
        <v>529</v>
      </c>
      <c r="D121" s="203">
        <v>2231.77</v>
      </c>
      <c r="E121" s="202"/>
      <c r="H121" s="203">
        <v>0.5</v>
      </c>
      <c r="I121" s="209">
        <v>1115.8900000000001</v>
      </c>
      <c r="J121" s="205">
        <f>I121/D121</f>
        <v>0.50000224037423213</v>
      </c>
      <c r="K121" s="202">
        <v>1339.06</v>
      </c>
      <c r="L121" s="208">
        <f>K121/D121</f>
        <v>0.59999910385030708</v>
      </c>
      <c r="M121">
        <v>0</v>
      </c>
      <c r="O121">
        <f>SUM(K121:M121)</f>
        <v>1339.6599991038502</v>
      </c>
      <c r="P121" s="205">
        <f>O121/D121</f>
        <v>0.60026794835661834</v>
      </c>
      <c r="Q121" s="202">
        <v>200</v>
      </c>
      <c r="R121">
        <v>339.92899999999997</v>
      </c>
      <c r="S121">
        <v>6</v>
      </c>
      <c r="T121" s="207">
        <f>2.5*S121*R121/D121</f>
        <v>2.2847045170425266</v>
      </c>
      <c r="U121" t="str">
        <f>IF(T121&lt;=2,"RCRCat1",IF(T121&lt;=3.5,"RCRCat2",IF(T121&lt;=7,"RCRCat3",(IF(T121&gt;7,"RCRCat4","UNDEFINED")))))</f>
        <v>RCRCat2</v>
      </c>
      <c r="V121" s="203">
        <v>0.6</v>
      </c>
    </row>
    <row r="122" spans="2:24" x14ac:dyDescent="0.3">
      <c r="B122" s="202"/>
      <c r="D122" s="203"/>
      <c r="E122" s="202"/>
      <c r="H122" s="203"/>
      <c r="I122" s="202"/>
      <c r="J122" s="205"/>
      <c r="K122" s="202"/>
      <c r="P122" s="203"/>
      <c r="Q122" s="202"/>
      <c r="V122" s="203"/>
    </row>
    <row r="123" spans="2:24" x14ac:dyDescent="0.3">
      <c r="B123" s="202"/>
      <c r="D123" s="203"/>
      <c r="E123" s="202"/>
      <c r="H123" s="203"/>
      <c r="I123" s="202"/>
      <c r="J123" s="205"/>
      <c r="K123" s="202"/>
      <c r="P123" s="203"/>
      <c r="Q123" s="202"/>
      <c r="V123" s="203"/>
    </row>
    <row r="124" spans="2:24" x14ac:dyDescent="0.3">
      <c r="J124" s="199"/>
    </row>
    <row r="125" spans="2:24" x14ac:dyDescent="0.3">
      <c r="D125" s="203">
        <v>10586.7</v>
      </c>
      <c r="K125" s="202">
        <v>6775.49</v>
      </c>
      <c r="L125" s="207">
        <f>K125/$D$125</f>
        <v>0.64000018891628163</v>
      </c>
      <c r="M125">
        <v>2112</v>
      </c>
      <c r="N125" s="207">
        <f>M125/$D$125</f>
        <v>0.19949559352772817</v>
      </c>
      <c r="O125">
        <f>SUM(K125:M125)</f>
        <v>8888.1300001889158</v>
      </c>
      <c r="P125" s="205">
        <f>O125/D125</f>
        <v>0.83955623567201443</v>
      </c>
      <c r="Q125" s="202">
        <v>300</v>
      </c>
      <c r="R125">
        <v>425.79899999999998</v>
      </c>
      <c r="S125">
        <v>6</v>
      </c>
      <c r="T125" s="207">
        <f>2.5*S125*R125/D125</f>
        <v>0.60330272889568981</v>
      </c>
      <c r="U125" t="str">
        <f>IF(T125&lt;=2,"RCRCat1",IF(T125&lt;=3.5,"RCRCat2",IF(T125&lt;=7,"RCRCat3",(IF(T125&gt;7,"RCRCat4","UNDEFINED")))))</f>
        <v>RCRCat1</v>
      </c>
      <c r="V125" s="203">
        <v>0.8</v>
      </c>
      <c r="X125">
        <f>0.5*D125</f>
        <v>5293.35</v>
      </c>
    </row>
    <row r="126" spans="2:24" x14ac:dyDescent="0.3">
      <c r="X126">
        <f>X125/32</f>
        <v>165.41718750000001</v>
      </c>
    </row>
    <row r="127" spans="2:24" x14ac:dyDescent="0.3">
      <c r="B127" s="200" t="s">
        <v>735</v>
      </c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</row>
    <row r="128" spans="2:24" x14ac:dyDescent="0.3">
      <c r="B128" s="1046" t="s">
        <v>725</v>
      </c>
      <c r="C128" s="1048"/>
      <c r="D128" s="1047"/>
      <c r="E128" s="1046" t="s">
        <v>700</v>
      </c>
      <c r="F128" s="1048"/>
      <c r="G128" s="1048"/>
      <c r="H128" s="1048"/>
      <c r="I128" s="1047"/>
      <c r="J128" s="1046" t="s">
        <v>719</v>
      </c>
      <c r="K128" s="1047"/>
      <c r="L128" s="1046" t="s">
        <v>720</v>
      </c>
      <c r="M128" s="1048"/>
      <c r="N128" s="1048"/>
      <c r="O128" s="1048"/>
      <c r="P128" s="1048"/>
      <c r="Q128" s="1047"/>
      <c r="R128" s="1046" t="s">
        <v>728</v>
      </c>
      <c r="S128" s="1048"/>
      <c r="T128" s="1048"/>
      <c r="U128" s="1048"/>
      <c r="V128" s="1048"/>
      <c r="W128" s="1047"/>
    </row>
    <row r="129" spans="2:23" x14ac:dyDescent="0.3">
      <c r="B129" s="202" t="s">
        <v>645</v>
      </c>
      <c r="C129" t="s">
        <v>724</v>
      </c>
      <c r="D129" s="203" t="s">
        <v>267</v>
      </c>
      <c r="E129" s="202" t="s">
        <v>721</v>
      </c>
      <c r="F129" t="s">
        <v>722</v>
      </c>
      <c r="G129" t="s">
        <v>738</v>
      </c>
      <c r="H129" t="s">
        <v>714</v>
      </c>
      <c r="I129" s="203" t="s">
        <v>723</v>
      </c>
      <c r="J129" s="202" t="s">
        <v>701</v>
      </c>
      <c r="K129" s="203" t="s">
        <v>706</v>
      </c>
      <c r="L129" s="1043" t="s">
        <v>713</v>
      </c>
      <c r="M129" s="1044"/>
      <c r="N129" s="1044" t="s">
        <v>712</v>
      </c>
      <c r="O129" s="1044"/>
      <c r="P129" s="1044" t="s">
        <v>714</v>
      </c>
      <c r="Q129" s="1045"/>
      <c r="R129" s="202" t="s">
        <v>729</v>
      </c>
      <c r="S129" t="s">
        <v>731</v>
      </c>
      <c r="T129" t="s">
        <v>732</v>
      </c>
      <c r="U129" t="s">
        <v>733</v>
      </c>
      <c r="V129" t="s">
        <v>734</v>
      </c>
      <c r="W129" s="203" t="s">
        <v>713</v>
      </c>
    </row>
    <row r="130" spans="2:23" x14ac:dyDescent="0.3">
      <c r="B130" s="202"/>
      <c r="D130" s="201" t="s">
        <v>715</v>
      </c>
      <c r="E130" s="202"/>
      <c r="I130" s="203"/>
      <c r="J130" s="201" t="s">
        <v>716</v>
      </c>
      <c r="K130" s="201" t="s">
        <v>718</v>
      </c>
      <c r="L130" s="215" t="s">
        <v>736</v>
      </c>
      <c r="M130" s="12"/>
      <c r="N130" s="13" t="s">
        <v>737</v>
      </c>
      <c r="O130" s="12"/>
      <c r="P130" s="215" t="s">
        <v>740</v>
      </c>
      <c r="Q130" s="219" t="s">
        <v>739</v>
      </c>
      <c r="R130" s="202"/>
      <c r="W130" s="203"/>
    </row>
    <row r="131" spans="2:23" ht="15" thickBot="1" x14ac:dyDescent="0.35">
      <c r="B131" s="212"/>
      <c r="C131" s="216"/>
      <c r="D131" s="213" t="s">
        <v>711</v>
      </c>
      <c r="E131" s="212"/>
      <c r="F131" s="216"/>
      <c r="G131" s="216"/>
      <c r="H131" s="216"/>
      <c r="I131" s="217"/>
      <c r="J131" s="218" t="s">
        <v>702</v>
      </c>
      <c r="K131" s="213" t="s">
        <v>710</v>
      </c>
      <c r="L131" s="218" t="s">
        <v>702</v>
      </c>
      <c r="M131" s="214" t="s">
        <v>710</v>
      </c>
      <c r="N131" s="214" t="s">
        <v>702</v>
      </c>
      <c r="O131" s="214" t="s">
        <v>710</v>
      </c>
      <c r="P131" s="214" t="s">
        <v>702</v>
      </c>
      <c r="Q131" s="213" t="s">
        <v>710</v>
      </c>
      <c r="R131" s="218" t="s">
        <v>730</v>
      </c>
      <c r="S131" s="216"/>
      <c r="T131" s="216"/>
      <c r="U131" s="216"/>
      <c r="V131" s="216"/>
      <c r="W131" s="217"/>
    </row>
    <row r="132" spans="2:23" ht="15" thickTop="1" x14ac:dyDescent="0.3">
      <c r="B132" s="202" t="s">
        <v>708</v>
      </c>
      <c r="C132" t="s">
        <v>709</v>
      </c>
      <c r="D132" s="203">
        <v>10586.7</v>
      </c>
      <c r="E132" s="202">
        <v>1088</v>
      </c>
      <c r="F132">
        <v>12704</v>
      </c>
      <c r="G132">
        <v>6336</v>
      </c>
      <c r="H132">
        <f>SUM(E132:G132)</f>
        <v>20128</v>
      </c>
      <c r="I132" s="205">
        <f>H132/D132</f>
        <v>1.9012534595294095</v>
      </c>
      <c r="J132" s="202">
        <v>20128</v>
      </c>
      <c r="K132" s="205">
        <f>J132/D132</f>
        <v>1.9012534595294095</v>
      </c>
      <c r="L132" s="202">
        <v>8469.36</v>
      </c>
      <c r="M132">
        <f>L132/D132</f>
        <v>0.8</v>
      </c>
      <c r="N132">
        <v>6381.35</v>
      </c>
      <c r="O132">
        <f>N132/D132</f>
        <v>0.60277045727185996</v>
      </c>
      <c r="P132">
        <f>SUM(L132:N132)</f>
        <v>14851.51</v>
      </c>
      <c r="Q132" s="205">
        <f>P132/D132</f>
        <v>1.4028460237845597</v>
      </c>
      <c r="R132" s="202">
        <v>300</v>
      </c>
      <c r="S132">
        <v>425.79899999999998</v>
      </c>
      <c r="T132">
        <v>6</v>
      </c>
      <c r="U132" s="207">
        <f>2.5*T132*S132/D132</f>
        <v>0.60330272889568981</v>
      </c>
      <c r="V132" t="str">
        <f>IF(U132&lt;=2,"RCRCat1",IF(U132&lt;=3.5,"RCRCat2",IF(U132&lt;=7,"RCRCat3",(IF(U132&gt;7,"RCRCat4","UNDEFINED")))))</f>
        <v>RCRCat1</v>
      </c>
      <c r="W132" s="203">
        <v>0.8</v>
      </c>
    </row>
    <row r="133" spans="2:23" x14ac:dyDescent="0.3">
      <c r="B133" s="202" t="s">
        <v>727</v>
      </c>
      <c r="C133" t="s">
        <v>529</v>
      </c>
      <c r="D133" s="203">
        <v>2231.77</v>
      </c>
      <c r="E133" s="202">
        <v>1792</v>
      </c>
      <c r="F133">
        <v>224</v>
      </c>
      <c r="H133">
        <f>SUM(E133:G133)</f>
        <v>2016</v>
      </c>
      <c r="I133" s="205">
        <f>H133/D133</f>
        <v>0.90331889038745028</v>
      </c>
      <c r="J133" s="209">
        <v>2016</v>
      </c>
      <c r="K133" s="205">
        <f>J133/D133</f>
        <v>0.90331889038745028</v>
      </c>
      <c r="L133" s="202">
        <v>1339.06</v>
      </c>
      <c r="M133" s="208">
        <f>L133/D133</f>
        <v>0.59999910385030708</v>
      </c>
      <c r="N133">
        <v>224</v>
      </c>
      <c r="O133">
        <f>N133/D133</f>
        <v>0.10036876559860559</v>
      </c>
      <c r="P133">
        <f>SUM(L133:N133)</f>
        <v>1563.6599991038502</v>
      </c>
      <c r="Q133" s="205">
        <f>P133/D133</f>
        <v>0.70063671395522398</v>
      </c>
      <c r="R133" s="202">
        <v>200</v>
      </c>
      <c r="S133">
        <v>339.92899999999997</v>
      </c>
      <c r="T133">
        <v>6</v>
      </c>
      <c r="U133" s="207">
        <f>2.5*T133*S133/D133</f>
        <v>2.2847045170425266</v>
      </c>
      <c r="V133" t="str">
        <f>IF(U133&lt;=2,"RCRCat1",IF(U133&lt;=3.5,"RCRCat2",IF(U133&lt;=7,"RCRCat3",(IF(U133&gt;7,"RCRCat4","UNDEFINED")))))</f>
        <v>RCRCat2</v>
      </c>
      <c r="W133" s="203">
        <v>0.6</v>
      </c>
    </row>
    <row r="146" spans="2:9" x14ac:dyDescent="0.3">
      <c r="B146" s="220" t="s">
        <v>742</v>
      </c>
      <c r="C146" s="221"/>
      <c r="D146" s="221"/>
      <c r="E146" s="221"/>
      <c r="F146" s="221"/>
      <c r="G146" s="221"/>
      <c r="H146" s="221"/>
      <c r="I146" s="222"/>
    </row>
    <row r="147" spans="2:9" x14ac:dyDescent="0.3">
      <c r="B147" s="223">
        <v>1</v>
      </c>
      <c r="C147" s="223">
        <f>B147+1</f>
        <v>2</v>
      </c>
      <c r="D147" s="223">
        <f t="shared" ref="D147:I147" si="0">C147+1</f>
        <v>3</v>
      </c>
      <c r="E147" s="223">
        <f t="shared" si="0"/>
        <v>4</v>
      </c>
      <c r="F147" s="223">
        <f t="shared" si="0"/>
        <v>5</v>
      </c>
      <c r="G147" s="223">
        <f t="shared" si="0"/>
        <v>6</v>
      </c>
      <c r="H147" s="223">
        <f t="shared" si="0"/>
        <v>7</v>
      </c>
      <c r="I147" s="223">
        <f t="shared" si="0"/>
        <v>8</v>
      </c>
    </row>
    <row r="148" spans="2:9" x14ac:dyDescent="0.3">
      <c r="B148" s="1051" t="s">
        <v>134</v>
      </c>
      <c r="C148" s="1051" t="s">
        <v>743</v>
      </c>
      <c r="D148" s="1051" t="s">
        <v>744</v>
      </c>
      <c r="E148" s="1049" t="s">
        <v>745</v>
      </c>
      <c r="F148" s="1046" t="s">
        <v>750</v>
      </c>
      <c r="G148" s="1048"/>
      <c r="H148" s="1047"/>
      <c r="I148" s="1049" t="s">
        <v>746</v>
      </c>
    </row>
    <row r="149" spans="2:9" ht="28.8" x14ac:dyDescent="0.3">
      <c r="B149" s="1052"/>
      <c r="C149" s="1052"/>
      <c r="D149" s="1052"/>
      <c r="E149" s="1050"/>
      <c r="F149" s="224" t="s">
        <v>747</v>
      </c>
      <c r="G149" s="224" t="s">
        <v>748</v>
      </c>
      <c r="H149" s="224" t="s">
        <v>749</v>
      </c>
      <c r="I149" s="1050"/>
    </row>
    <row r="150" spans="2:9" x14ac:dyDescent="0.3">
      <c r="B150" s="211"/>
      <c r="C150" s="225" t="s">
        <v>711</v>
      </c>
      <c r="D150" s="225" t="s">
        <v>702</v>
      </c>
      <c r="E150" s="225" t="s">
        <v>702</v>
      </c>
      <c r="F150" s="225" t="s">
        <v>702</v>
      </c>
      <c r="G150" s="225" t="s">
        <v>702</v>
      </c>
      <c r="H150" s="225" t="s">
        <v>702</v>
      </c>
      <c r="I150" s="225" t="s">
        <v>710</v>
      </c>
    </row>
    <row r="151" spans="2:9" x14ac:dyDescent="0.3">
      <c r="B151" s="211" t="s">
        <v>662</v>
      </c>
      <c r="C151" s="211" t="s">
        <v>715</v>
      </c>
      <c r="D151" s="211" t="s">
        <v>716</v>
      </c>
      <c r="E151" s="211" t="s">
        <v>717</v>
      </c>
      <c r="F151" s="211" t="s">
        <v>740</v>
      </c>
      <c r="G151" s="211" t="s">
        <v>751</v>
      </c>
      <c r="H151" s="211" t="s">
        <v>737</v>
      </c>
      <c r="I151" s="210"/>
    </row>
    <row r="152" spans="2:9" x14ac:dyDescent="0.3">
      <c r="B152" s="210"/>
      <c r="C152" s="210"/>
      <c r="D152" s="210"/>
      <c r="E152" s="210"/>
      <c r="F152" s="210"/>
      <c r="G152" s="210"/>
      <c r="H152" s="210"/>
      <c r="I152" s="210"/>
    </row>
    <row r="154" spans="2:9" ht="15" thickBot="1" x14ac:dyDescent="0.35"/>
    <row r="155" spans="2:9" x14ac:dyDescent="0.3">
      <c r="B155" s="947" t="s">
        <v>1031</v>
      </c>
      <c r="C155" s="948"/>
      <c r="D155" s="949"/>
    </row>
    <row r="156" spans="2:9" x14ac:dyDescent="0.3">
      <c r="B156" t="s">
        <v>1090</v>
      </c>
      <c r="C156">
        <v>9</v>
      </c>
      <c r="D156" t="s">
        <v>1091</v>
      </c>
    </row>
    <row r="157" spans="2:9" x14ac:dyDescent="0.3">
      <c r="B157" t="s">
        <v>1092</v>
      </c>
      <c r="C157" s="210">
        <f>C156-3</f>
        <v>6</v>
      </c>
    </row>
    <row r="158" spans="2:9" x14ac:dyDescent="0.3">
      <c r="B158" t="s">
        <v>1093</v>
      </c>
    </row>
    <row r="159" spans="2:9" x14ac:dyDescent="0.3">
      <c r="B159" t="s">
        <v>1094</v>
      </c>
      <c r="C159">
        <v>339.92899999999997</v>
      </c>
    </row>
    <row r="160" spans="2:9" x14ac:dyDescent="0.3">
      <c r="B160" t="s">
        <v>1095</v>
      </c>
      <c r="C160">
        <v>230.76300000000001</v>
      </c>
    </row>
    <row r="161" spans="2:3" x14ac:dyDescent="0.3">
      <c r="B161" t="s">
        <v>1096</v>
      </c>
      <c r="C161">
        <v>339.92899999999997</v>
      </c>
    </row>
    <row r="162" spans="2:3" x14ac:dyDescent="0.3">
      <c r="B162" t="s">
        <v>1097</v>
      </c>
      <c r="C162">
        <v>230.762</v>
      </c>
    </row>
    <row r="163" spans="2:3" x14ac:dyDescent="0.3">
      <c r="B163" t="s">
        <v>1098</v>
      </c>
      <c r="C163">
        <v>425.79899999999998</v>
      </c>
    </row>
    <row r="165" spans="2:3" x14ac:dyDescent="0.3">
      <c r="B165" t="s">
        <v>267</v>
      </c>
    </row>
    <row r="166" spans="2:3" x14ac:dyDescent="0.3">
      <c r="B166" t="s">
        <v>1094</v>
      </c>
      <c r="C166" s="208">
        <v>2231.7600000000002</v>
      </c>
    </row>
    <row r="167" spans="2:3" x14ac:dyDescent="0.3">
      <c r="B167" t="s">
        <v>1095</v>
      </c>
      <c r="C167" s="208">
        <v>1412.9</v>
      </c>
    </row>
    <row r="168" spans="2:3" x14ac:dyDescent="0.3">
      <c r="B168" t="s">
        <v>1096</v>
      </c>
      <c r="C168" s="208">
        <v>2231.7600000000002</v>
      </c>
    </row>
    <row r="169" spans="2:3" x14ac:dyDescent="0.3">
      <c r="B169" t="s">
        <v>1097</v>
      </c>
      <c r="C169" s="208">
        <v>1412.8</v>
      </c>
    </row>
    <row r="170" spans="2:3" x14ac:dyDescent="0.3">
      <c r="B170" t="s">
        <v>1098</v>
      </c>
      <c r="C170" s="208">
        <v>10586.7</v>
      </c>
    </row>
    <row r="172" spans="2:3" x14ac:dyDescent="0.3">
      <c r="B172" t="s">
        <v>1089</v>
      </c>
    </row>
    <row r="173" spans="2:3" x14ac:dyDescent="0.3">
      <c r="B173" t="s">
        <v>1094</v>
      </c>
      <c r="C173" s="210">
        <f>2.5*$C$157*C159/C166</f>
        <v>2.2847147542746526</v>
      </c>
    </row>
    <row r="174" spans="2:3" x14ac:dyDescent="0.3">
      <c r="B174" t="s">
        <v>1095</v>
      </c>
      <c r="C174" s="210">
        <f>2.5*$C$157*C160/C167</f>
        <v>2.4498867577323233</v>
      </c>
    </row>
    <row r="175" spans="2:3" x14ac:dyDescent="0.3">
      <c r="B175" t="s">
        <v>1096</v>
      </c>
      <c r="C175" s="210">
        <f>2.5*$C$157*C161/C168</f>
        <v>2.2847147542746526</v>
      </c>
    </row>
    <row r="176" spans="2:3" x14ac:dyDescent="0.3">
      <c r="B176" t="s">
        <v>1097</v>
      </c>
      <c r="C176" s="210">
        <f>2.5*$C$157*C162/C169</f>
        <v>2.4500495469988675</v>
      </c>
    </row>
    <row r="177" spans="2:3" x14ac:dyDescent="0.3">
      <c r="B177" t="s">
        <v>1098</v>
      </c>
      <c r="C177" s="210">
        <f>2.5*$C$157*C163/C170</f>
        <v>0.60330272889568981</v>
      </c>
    </row>
    <row r="179" spans="2:3" x14ac:dyDescent="0.3">
      <c r="B179" t="s">
        <v>1099</v>
      </c>
      <c r="C179" t="s">
        <v>1101</v>
      </c>
    </row>
    <row r="180" spans="2:3" x14ac:dyDescent="0.3">
      <c r="B180" t="s">
        <v>1100</v>
      </c>
    </row>
    <row r="181" spans="2:3" x14ac:dyDescent="0.3">
      <c r="B181" t="s">
        <v>1094</v>
      </c>
      <c r="C181">
        <v>200</v>
      </c>
    </row>
    <row r="182" spans="2:3" x14ac:dyDescent="0.3">
      <c r="B182" t="s">
        <v>1095</v>
      </c>
      <c r="C182">
        <v>200</v>
      </c>
    </row>
    <row r="183" spans="2:3" x14ac:dyDescent="0.3">
      <c r="B183" t="s">
        <v>1096</v>
      </c>
      <c r="C183">
        <v>200</v>
      </c>
    </row>
    <row r="184" spans="2:3" x14ac:dyDescent="0.3">
      <c r="B184" t="s">
        <v>1097</v>
      </c>
      <c r="C184">
        <v>200</v>
      </c>
    </row>
    <row r="185" spans="2:3" x14ac:dyDescent="0.3">
      <c r="B185" t="s">
        <v>709</v>
      </c>
    </row>
    <row r="186" spans="2:3" x14ac:dyDescent="0.3">
      <c r="B186" t="s">
        <v>1098</v>
      </c>
      <c r="C186">
        <v>300</v>
      </c>
    </row>
    <row r="188" spans="2:3" x14ac:dyDescent="0.3">
      <c r="B188" t="s">
        <v>1102</v>
      </c>
    </row>
    <row r="189" spans="2:3" x14ac:dyDescent="0.3">
      <c r="B189" t="s">
        <v>1094</v>
      </c>
      <c r="C189">
        <v>0.8</v>
      </c>
    </row>
    <row r="190" spans="2:3" x14ac:dyDescent="0.3">
      <c r="B190" t="s">
        <v>1095</v>
      </c>
      <c r="C190">
        <v>0.8</v>
      </c>
    </row>
    <row r="191" spans="2:3" x14ac:dyDescent="0.3">
      <c r="B191" t="s">
        <v>1096</v>
      </c>
      <c r="C191">
        <v>0.8</v>
      </c>
    </row>
    <row r="192" spans="2:3" x14ac:dyDescent="0.3">
      <c r="B192" t="s">
        <v>1097</v>
      </c>
      <c r="C192">
        <v>0.8</v>
      </c>
    </row>
    <row r="194" spans="2:3" x14ac:dyDescent="0.3">
      <c r="B194" t="s">
        <v>1098</v>
      </c>
      <c r="C194">
        <v>0.8</v>
      </c>
    </row>
  </sheetData>
  <mergeCells count="43">
    <mergeCell ref="B155:D155"/>
    <mergeCell ref="I148:I149"/>
    <mergeCell ref="B148:B149"/>
    <mergeCell ref="C148:C149"/>
    <mergeCell ref="D148:D149"/>
    <mergeCell ref="E148:E149"/>
    <mergeCell ref="F148:H148"/>
    <mergeCell ref="R128:W128"/>
    <mergeCell ref="E128:I128"/>
    <mergeCell ref="H89:I89"/>
    <mergeCell ref="H88:I88"/>
    <mergeCell ref="B100:C100"/>
    <mergeCell ref="D100:G100"/>
    <mergeCell ref="H100:I100"/>
    <mergeCell ref="H101:I101"/>
    <mergeCell ref="Q116:V116"/>
    <mergeCell ref="L129:M129"/>
    <mergeCell ref="N129:O129"/>
    <mergeCell ref="P129:Q129"/>
    <mergeCell ref="B88:C88"/>
    <mergeCell ref="D88:G88"/>
    <mergeCell ref="K117:L117"/>
    <mergeCell ref="O117:P117"/>
    <mergeCell ref="M117:N117"/>
    <mergeCell ref="B128:D128"/>
    <mergeCell ref="J128:K128"/>
    <mergeCell ref="L128:Q128"/>
    <mergeCell ref="O88:Q88"/>
    <mergeCell ref="E116:H116"/>
    <mergeCell ref="I116:J116"/>
    <mergeCell ref="K116:P116"/>
    <mergeCell ref="B116:D116"/>
    <mergeCell ref="C63:G63"/>
    <mergeCell ref="C62:G62"/>
    <mergeCell ref="C72:G72"/>
    <mergeCell ref="C73:G73"/>
    <mergeCell ref="F13:H13"/>
    <mergeCell ref="A13:A25"/>
    <mergeCell ref="J13:L13"/>
    <mergeCell ref="N13:P13"/>
    <mergeCell ref="F20:H20"/>
    <mergeCell ref="J20:L20"/>
    <mergeCell ref="N20:P20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58"/>
  <sheetViews>
    <sheetView topLeftCell="A13" workbookViewId="0">
      <selection activeCell="C28" sqref="C28"/>
    </sheetView>
  </sheetViews>
  <sheetFormatPr defaultRowHeight="14.4" x14ac:dyDescent="0.3"/>
  <cols>
    <col min="2" max="2" width="72" bestFit="1" customWidth="1"/>
    <col min="3" max="3" width="12.5546875" bestFit="1" customWidth="1"/>
    <col min="4" max="4" width="16.33203125" customWidth="1"/>
  </cols>
  <sheetData>
    <row r="2" spans="2:3" x14ac:dyDescent="0.3">
      <c r="B2" s="536" t="s">
        <v>1202</v>
      </c>
      <c r="C2" s="162"/>
    </row>
    <row r="3" spans="2:3" x14ac:dyDescent="0.3">
      <c r="B3" s="537" t="s">
        <v>1201</v>
      </c>
      <c r="C3" s="532">
        <v>559512</v>
      </c>
    </row>
    <row r="4" spans="2:3" x14ac:dyDescent="0.3">
      <c r="B4" s="538" t="s">
        <v>1198</v>
      </c>
      <c r="C4" s="532">
        <v>52022.8</v>
      </c>
    </row>
    <row r="5" spans="2:3" ht="15" thickBot="1" x14ac:dyDescent="0.35">
      <c r="B5" s="537" t="s">
        <v>1200</v>
      </c>
      <c r="C5" s="533">
        <v>429209</v>
      </c>
    </row>
    <row r="6" spans="2:3" ht="15" thickBot="1" x14ac:dyDescent="0.35">
      <c r="B6" s="574" t="s">
        <v>1199</v>
      </c>
      <c r="C6" s="534">
        <f>(C3-C4)/C5</f>
        <v>1.1823824756703611</v>
      </c>
    </row>
    <row r="7" spans="2:3" x14ac:dyDescent="0.3">
      <c r="B7" s="202"/>
    </row>
    <row r="8" spans="2:3" x14ac:dyDescent="0.3">
      <c r="B8" s="202"/>
    </row>
    <row r="9" spans="2:3" x14ac:dyDescent="0.3">
      <c r="B9" s="537" t="s">
        <v>1203</v>
      </c>
      <c r="C9" s="234"/>
    </row>
    <row r="10" spans="2:3" x14ac:dyDescent="0.3">
      <c r="B10" s="537" t="s">
        <v>1314</v>
      </c>
      <c r="C10" s="532">
        <f>32407.8+20991.1+27004.5+21050.1+122277</f>
        <v>223730.5</v>
      </c>
    </row>
    <row r="11" spans="2:3" ht="15" thickBot="1" x14ac:dyDescent="0.35">
      <c r="B11" s="537" t="s">
        <v>1200</v>
      </c>
      <c r="C11" s="533">
        <f>25926.2+16792.9+21603.6+16840.1+97821.8</f>
        <v>178984.6</v>
      </c>
    </row>
    <row r="12" spans="2:3" ht="15" thickBot="1" x14ac:dyDescent="0.35">
      <c r="B12" s="574" t="s">
        <v>1197</v>
      </c>
      <c r="C12" s="535">
        <f>C10/C11</f>
        <v>1.2499986032317865</v>
      </c>
    </row>
    <row r="13" spans="2:3" x14ac:dyDescent="0.3">
      <c r="B13" s="539"/>
      <c r="C13" s="260"/>
    </row>
    <row r="15" spans="2:3" ht="15" thickBot="1" x14ac:dyDescent="0.35"/>
    <row r="16" spans="2:3" x14ac:dyDescent="0.3">
      <c r="B16" s="580" t="s">
        <v>1287</v>
      </c>
      <c r="C16" s="579"/>
    </row>
    <row r="17" spans="2:7" x14ac:dyDescent="0.3">
      <c r="B17" s="473" t="s">
        <v>1332</v>
      </c>
      <c r="C17">
        <v>19</v>
      </c>
      <c r="D17" s="573"/>
    </row>
    <row r="18" spans="2:7" x14ac:dyDescent="0.3">
      <c r="B18" s="473" t="s">
        <v>1333</v>
      </c>
      <c r="C18">
        <v>0.85499999999999998</v>
      </c>
      <c r="D18" s="573"/>
    </row>
    <row r="19" spans="2:7" x14ac:dyDescent="0.3">
      <c r="B19" s="473" t="s">
        <v>1334</v>
      </c>
      <c r="C19">
        <v>0.7</v>
      </c>
      <c r="D19" s="573"/>
    </row>
    <row r="20" spans="2:7" x14ac:dyDescent="0.3">
      <c r="B20" s="473" t="s">
        <v>1281</v>
      </c>
      <c r="C20" s="575">
        <v>14.669499999999999</v>
      </c>
      <c r="D20" s="573"/>
    </row>
    <row r="21" spans="2:7" x14ac:dyDescent="0.3">
      <c r="B21" s="473" t="s">
        <v>1282</v>
      </c>
      <c r="C21" s="575">
        <f>C17/745.6*3960*C18*C19</f>
        <v>60.395842274678103</v>
      </c>
      <c r="D21" s="573"/>
    </row>
    <row r="22" spans="2:7" x14ac:dyDescent="0.3">
      <c r="B22" s="473" t="s">
        <v>1283</v>
      </c>
      <c r="C22" s="143">
        <f>C17*C20*C18/745.6</f>
        <v>0.31961645319206006</v>
      </c>
      <c r="D22" s="598"/>
    </row>
    <row r="23" spans="2:7" x14ac:dyDescent="0.3">
      <c r="B23" s="576" t="s">
        <v>1284</v>
      </c>
      <c r="C23" s="143">
        <f>C20*C21/3960/(C19*C18)*745.6/1000</f>
        <v>0.27872049999999998</v>
      </c>
      <c r="D23" s="573"/>
    </row>
    <row r="24" spans="2:7" x14ac:dyDescent="0.3">
      <c r="B24" s="576"/>
      <c r="C24" s="143"/>
      <c r="D24" s="573"/>
    </row>
    <row r="25" spans="2:7" x14ac:dyDescent="0.3">
      <c r="B25" s="473"/>
      <c r="C25" s="207">
        <f>C23/C20*1000</f>
        <v>19</v>
      </c>
      <c r="D25" s="573" t="s">
        <v>1286</v>
      </c>
    </row>
    <row r="26" spans="2:7" ht="15" thickBot="1" x14ac:dyDescent="0.35">
      <c r="B26" s="570"/>
      <c r="C26" s="569"/>
      <c r="D26" s="568"/>
    </row>
    <row r="27" spans="2:7" ht="15" thickBot="1" x14ac:dyDescent="0.35"/>
    <row r="28" spans="2:7" x14ac:dyDescent="0.3">
      <c r="B28" s="572" t="s">
        <v>1441</v>
      </c>
      <c r="C28" s="571">
        <v>82.37</v>
      </c>
      <c r="D28" s="567"/>
      <c r="F28">
        <f>0.0051427*(C28)+0.3989</f>
        <v>0.82250419899999994</v>
      </c>
      <c r="G28">
        <f>0.875*0.82+0.105</f>
        <v>0.8224999999999999</v>
      </c>
    </row>
    <row r="29" spans="2:7" ht="15" thickBot="1" x14ac:dyDescent="0.35">
      <c r="B29" s="570" t="s">
        <v>1285</v>
      </c>
      <c r="C29" s="597">
        <f>0.0051427*(C28)+0.3989</f>
        <v>0.82250419899999994</v>
      </c>
      <c r="D29" s="568"/>
    </row>
    <row r="32" spans="2:7" x14ac:dyDescent="0.3">
      <c r="B32" s="588" t="s">
        <v>1288</v>
      </c>
      <c r="C32" s="541"/>
    </row>
    <row r="33" spans="2:3" x14ac:dyDescent="0.3">
      <c r="B33" s="202" t="s">
        <v>678</v>
      </c>
      <c r="C33" s="589">
        <v>7186.89</v>
      </c>
    </row>
    <row r="34" spans="2:3" x14ac:dyDescent="0.3">
      <c r="B34" s="202" t="s">
        <v>1289</v>
      </c>
      <c r="C34" s="589">
        <v>3</v>
      </c>
    </row>
    <row r="35" spans="2:3" x14ac:dyDescent="0.3">
      <c r="B35" s="202" t="s">
        <v>1290</v>
      </c>
      <c r="C35" s="589">
        <v>0.6</v>
      </c>
    </row>
    <row r="36" spans="2:3" x14ac:dyDescent="0.3">
      <c r="B36" s="590" t="s">
        <v>1283</v>
      </c>
      <c r="C36" s="540">
        <f>(C33*C34)/(6353*C35)</f>
        <v>5.6562962379977968</v>
      </c>
    </row>
    <row r="38" spans="2:3" x14ac:dyDescent="0.3">
      <c r="B38" s="585" t="s">
        <v>1311</v>
      </c>
      <c r="C38" s="541"/>
    </row>
    <row r="39" spans="2:3" x14ac:dyDescent="0.3">
      <c r="B39" s="202" t="s">
        <v>1312</v>
      </c>
      <c r="C39" s="203">
        <v>13</v>
      </c>
    </row>
    <row r="40" spans="2:3" x14ac:dyDescent="0.3">
      <c r="B40" s="202" t="s">
        <v>1313</v>
      </c>
      <c r="C40" s="203">
        <f>-0.0194*C39^2+1.0864*C39</f>
        <v>10.8446</v>
      </c>
    </row>
    <row r="41" spans="2:3" x14ac:dyDescent="0.3">
      <c r="B41" s="539" t="s">
        <v>1331</v>
      </c>
      <c r="C41" s="540">
        <f>C40/3.412</f>
        <v>3.1783704572098475</v>
      </c>
    </row>
    <row r="42" spans="2:3" ht="15" thickBot="1" x14ac:dyDescent="0.35"/>
    <row r="43" spans="2:3" x14ac:dyDescent="0.3">
      <c r="B43" s="572" t="s">
        <v>1313</v>
      </c>
      <c r="C43" s="567">
        <v>12.96</v>
      </c>
    </row>
    <row r="44" spans="2:3" ht="15" thickBot="1" x14ac:dyDescent="0.35">
      <c r="B44" s="570" t="s">
        <v>1331</v>
      </c>
      <c r="C44" s="568">
        <f>C43/3.412</f>
        <v>3.7983587338804226</v>
      </c>
    </row>
    <row r="46" spans="2:3" x14ac:dyDescent="0.3">
      <c r="C46">
        <f>3.8*3.412</f>
        <v>12.965599999999998</v>
      </c>
    </row>
    <row r="48" spans="2:3" x14ac:dyDescent="0.3">
      <c r="B48" s="587" t="s">
        <v>1324</v>
      </c>
      <c r="C48" s="541"/>
    </row>
    <row r="49" spans="2:3" x14ac:dyDescent="0.3">
      <c r="B49" s="229" t="s">
        <v>1328</v>
      </c>
      <c r="C49" s="594">
        <v>0.75</v>
      </c>
    </row>
    <row r="50" spans="2:3" x14ac:dyDescent="0.3">
      <c r="B50" s="229" t="s">
        <v>1327</v>
      </c>
      <c r="C50" s="591">
        <f>C49*0.95</f>
        <v>0.71249999999999991</v>
      </c>
    </row>
    <row r="51" spans="2:3" x14ac:dyDescent="0.3">
      <c r="B51" s="229" t="s">
        <v>1318</v>
      </c>
      <c r="C51" s="591">
        <v>30</v>
      </c>
    </row>
    <row r="52" spans="2:3" x14ac:dyDescent="0.3">
      <c r="B52" s="229" t="s">
        <v>1319</v>
      </c>
      <c r="C52" s="591">
        <v>65.86</v>
      </c>
    </row>
    <row r="53" spans="2:3" x14ac:dyDescent="0.3">
      <c r="B53" s="229" t="s">
        <v>1320</v>
      </c>
      <c r="C53" s="591">
        <v>1</v>
      </c>
    </row>
    <row r="54" spans="2:3" x14ac:dyDescent="0.3">
      <c r="B54" s="229" t="s">
        <v>1321</v>
      </c>
      <c r="C54" s="591">
        <v>0.9</v>
      </c>
    </row>
    <row r="55" spans="2:3" x14ac:dyDescent="0.3">
      <c r="B55" s="229" t="s">
        <v>1322</v>
      </c>
      <c r="C55" s="591">
        <v>0.7</v>
      </c>
    </row>
    <row r="56" spans="2:3" x14ac:dyDescent="0.3">
      <c r="B56" s="229" t="s">
        <v>1325</v>
      </c>
      <c r="C56" s="592">
        <f>(C51*C52)/(3960*C55*C54)</f>
        <v>0.79196729196729188</v>
      </c>
    </row>
    <row r="57" spans="2:3" ht="15" thickBot="1" x14ac:dyDescent="0.35">
      <c r="B57" s="229" t="s">
        <v>1326</v>
      </c>
      <c r="C57" s="595">
        <f>(C51*C52)/(3960*C55)</f>
        <v>0.71277056277056272</v>
      </c>
    </row>
    <row r="58" spans="2:3" ht="15" thickBot="1" x14ac:dyDescent="0.35">
      <c r="B58" s="586" t="s">
        <v>1323</v>
      </c>
      <c r="C58" s="593">
        <f>(C51*C52*745.6)/(3960*C55*C54*1000)</f>
        <v>0.59049081289081284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6" zoomScaleNormal="100" workbookViewId="0">
      <selection activeCell="B61" sqref="B61"/>
    </sheetView>
  </sheetViews>
  <sheetFormatPr defaultRowHeight="14.4" x14ac:dyDescent="0.3"/>
  <cols>
    <col min="2" max="2" width="4.44140625" customWidth="1"/>
    <col min="3" max="3" width="16" customWidth="1"/>
    <col min="4" max="4" width="18.5546875" customWidth="1"/>
    <col min="5" max="5" width="21.44140625" customWidth="1"/>
    <col min="6" max="6" width="10.6640625" customWidth="1"/>
    <col min="7" max="7" width="40.6640625" customWidth="1"/>
    <col min="8" max="8" width="36.44140625" customWidth="1"/>
    <col min="9" max="9" width="10.6640625" style="192" customWidth="1"/>
    <col min="10" max="10" width="40.6640625" customWidth="1"/>
    <col min="11" max="11" width="35.6640625" customWidth="1"/>
  </cols>
  <sheetData>
    <row r="1" spans="2:11" hidden="1" x14ac:dyDescent="0.3">
      <c r="B1" s="543"/>
      <c r="C1" s="543"/>
      <c r="D1" s="932"/>
      <c r="E1" s="932"/>
      <c r="F1" s="543"/>
      <c r="G1" s="543"/>
      <c r="H1" s="543"/>
      <c r="I1" s="543"/>
      <c r="J1" s="543"/>
      <c r="K1" s="543"/>
    </row>
    <row r="2" spans="2:11" ht="27" hidden="1" x14ac:dyDescent="0.3">
      <c r="B2" s="543"/>
      <c r="C2" s="543"/>
      <c r="D2" s="932"/>
      <c r="E2" s="932"/>
      <c r="F2" s="512" t="s">
        <v>1316</v>
      </c>
      <c r="G2" s="659">
        <v>141223</v>
      </c>
      <c r="H2" s="544" t="s">
        <v>1205</v>
      </c>
      <c r="I2" s="543"/>
      <c r="J2" s="543"/>
      <c r="K2" s="544" t="s">
        <v>1205</v>
      </c>
    </row>
    <row r="3" spans="2:11" ht="27" hidden="1" x14ac:dyDescent="0.3">
      <c r="B3" s="543"/>
      <c r="C3" s="543"/>
      <c r="D3" s="543"/>
      <c r="E3" s="542"/>
      <c r="F3" s="512" t="s">
        <v>1317</v>
      </c>
      <c r="G3" s="512" t="s">
        <v>1461</v>
      </c>
      <c r="H3" s="545" t="s">
        <v>1462</v>
      </c>
      <c r="I3" s="543"/>
      <c r="J3" s="542"/>
      <c r="K3" s="546" t="s">
        <v>1462</v>
      </c>
    </row>
    <row r="4" spans="2:11" hidden="1" x14ac:dyDescent="0.3">
      <c r="B4" s="543"/>
      <c r="C4" s="543"/>
      <c r="D4" s="543"/>
      <c r="E4" s="542"/>
      <c r="F4" s="542"/>
      <c r="G4" s="542"/>
      <c r="H4" s="543"/>
      <c r="I4" s="543"/>
      <c r="J4" s="543"/>
      <c r="K4" s="543"/>
    </row>
    <row r="5" spans="2:11" hidden="1" x14ac:dyDescent="0.3">
      <c r="B5" s="543"/>
      <c r="C5" s="543"/>
      <c r="D5" s="543"/>
      <c r="E5" s="542"/>
      <c r="F5" s="542"/>
      <c r="G5" s="542"/>
      <c r="H5" s="543"/>
      <c r="I5" s="543"/>
      <c r="J5" s="543"/>
      <c r="K5" s="543"/>
    </row>
    <row r="6" spans="2:11" x14ac:dyDescent="0.3">
      <c r="B6" s="596"/>
      <c r="C6" s="543"/>
      <c r="D6" s="543"/>
      <c r="E6" s="542"/>
      <c r="F6" s="542"/>
      <c r="G6" s="542"/>
      <c r="H6" s="542"/>
      <c r="I6" s="543"/>
      <c r="J6" s="543"/>
      <c r="K6" s="542"/>
    </row>
    <row r="7" spans="2:11" x14ac:dyDescent="0.3">
      <c r="B7" s="933" t="s">
        <v>1206</v>
      </c>
      <c r="C7" s="933"/>
      <c r="D7" s="933"/>
      <c r="E7" s="933"/>
      <c r="F7" s="934" t="s">
        <v>1207</v>
      </c>
      <c r="G7" s="934"/>
      <c r="H7" s="934"/>
      <c r="I7" s="935" t="s">
        <v>1208</v>
      </c>
      <c r="J7" s="935"/>
      <c r="K7" s="935"/>
    </row>
    <row r="8" spans="2:11" ht="39.6" x14ac:dyDescent="0.3">
      <c r="B8" s="547" t="s">
        <v>1209</v>
      </c>
      <c r="C8" s="547" t="s">
        <v>18</v>
      </c>
      <c r="D8" s="547" t="s">
        <v>1210</v>
      </c>
      <c r="E8" s="547" t="s">
        <v>1211</v>
      </c>
      <c r="F8" s="548" t="s">
        <v>1212</v>
      </c>
      <c r="G8" s="547" t="s">
        <v>1213</v>
      </c>
      <c r="H8" s="547" t="s">
        <v>1214</v>
      </c>
      <c r="I8" s="549" t="s">
        <v>1212</v>
      </c>
      <c r="J8" s="550" t="s">
        <v>1213</v>
      </c>
      <c r="K8" s="550" t="s">
        <v>1214</v>
      </c>
    </row>
    <row r="9" spans="2:11" ht="27" x14ac:dyDescent="0.3">
      <c r="B9" s="551">
        <v>1</v>
      </c>
      <c r="C9" s="552" t="s">
        <v>19</v>
      </c>
      <c r="D9" s="552" t="s">
        <v>1215</v>
      </c>
      <c r="E9" s="552" t="s">
        <v>1216</v>
      </c>
      <c r="F9" s="553" t="s">
        <v>1217</v>
      </c>
      <c r="G9" s="554" t="str">
        <f>"PASS - "&amp;$G$2&amp;" - "&amp;$G$3</f>
        <v>PASS - 141223 - CBECC-Com 2013-3a (687)</v>
      </c>
      <c r="H9" s="555" t="s">
        <v>1218</v>
      </c>
      <c r="I9" s="556" t="s">
        <v>1217</v>
      </c>
      <c r="J9" s="554" t="str">
        <f>"PASS - "&amp;$G$2&amp;" - "&amp;$G$3</f>
        <v>PASS - 141223 - CBECC-Com 2013-3a (687)</v>
      </c>
      <c r="K9" s="552" t="s">
        <v>1219</v>
      </c>
    </row>
    <row r="10" spans="2:11" ht="27" x14ac:dyDescent="0.3">
      <c r="B10" s="551">
        <v>2</v>
      </c>
      <c r="C10" s="552" t="s">
        <v>19</v>
      </c>
      <c r="D10" s="552" t="s">
        <v>1215</v>
      </c>
      <c r="E10" s="552" t="s">
        <v>1216</v>
      </c>
      <c r="F10" s="553" t="s">
        <v>1217</v>
      </c>
      <c r="G10" s="554" t="str">
        <f t="shared" ref="G10:G16" si="0">"PASS - "&amp;$G$2&amp;" - "&amp;$G$3</f>
        <v>PASS - 141223 - CBECC-Com 2013-3a (687)</v>
      </c>
      <c r="H10" s="555" t="s">
        <v>1220</v>
      </c>
      <c r="I10" s="556" t="s">
        <v>1217</v>
      </c>
      <c r="J10" s="554" t="str">
        <f>"PASS - "&amp;$G$2&amp;" - "&amp;$G$3</f>
        <v>PASS - 141223 - CBECC-Com 2013-3a (687)</v>
      </c>
      <c r="K10" s="555" t="s">
        <v>1221</v>
      </c>
    </row>
    <row r="11" spans="2:11" ht="27" x14ac:dyDescent="0.3">
      <c r="B11" s="551">
        <v>3</v>
      </c>
      <c r="C11" s="552" t="s">
        <v>28</v>
      </c>
      <c r="D11" s="552" t="s">
        <v>1215</v>
      </c>
      <c r="E11" s="552" t="s">
        <v>1216</v>
      </c>
      <c r="F11" s="553" t="s">
        <v>1217</v>
      </c>
      <c r="G11" s="554" t="str">
        <f t="shared" si="0"/>
        <v>PASS - 141223 - CBECC-Com 2013-3a (687)</v>
      </c>
      <c r="H11" s="555" t="s">
        <v>1222</v>
      </c>
      <c r="I11" s="557"/>
      <c r="J11" s="558" t="s">
        <v>1223</v>
      </c>
      <c r="K11" s="559"/>
    </row>
    <row r="12" spans="2:11" ht="27" x14ac:dyDescent="0.3">
      <c r="B12" s="551">
        <v>4</v>
      </c>
      <c r="C12" s="552" t="s">
        <v>58</v>
      </c>
      <c r="D12" s="552" t="s">
        <v>1215</v>
      </c>
      <c r="E12" s="552" t="s">
        <v>1224</v>
      </c>
      <c r="F12" s="553" t="s">
        <v>1217</v>
      </c>
      <c r="G12" s="554" t="str">
        <f t="shared" si="0"/>
        <v>PASS - 141223 - CBECC-Com 2013-3a (687)</v>
      </c>
      <c r="H12" s="555" t="s">
        <v>1225</v>
      </c>
      <c r="I12" s="556" t="s">
        <v>1217</v>
      </c>
      <c r="J12" s="554" t="str">
        <f>"PASS - "&amp;$G$2&amp;" - "&amp;$G$3</f>
        <v>PASS - 141223 - CBECC-Com 2013-3a (687)</v>
      </c>
      <c r="K12" s="555" t="s">
        <v>1226</v>
      </c>
    </row>
    <row r="13" spans="2:11" ht="27" x14ac:dyDescent="0.3">
      <c r="B13" s="551">
        <v>5</v>
      </c>
      <c r="C13" s="552" t="s">
        <v>40</v>
      </c>
      <c r="D13" s="552" t="s">
        <v>1227</v>
      </c>
      <c r="E13" s="552" t="s">
        <v>1228</v>
      </c>
      <c r="F13" s="553" t="s">
        <v>1217</v>
      </c>
      <c r="G13" s="554" t="str">
        <f t="shared" si="0"/>
        <v>PASS - 141223 - CBECC-Com 2013-3a (687)</v>
      </c>
      <c r="H13" s="555" t="s">
        <v>1229</v>
      </c>
      <c r="I13" s="557"/>
      <c r="J13" s="558" t="s">
        <v>1223</v>
      </c>
      <c r="K13" s="559"/>
    </row>
    <row r="14" spans="2:11" ht="27" x14ac:dyDescent="0.3">
      <c r="B14" s="551">
        <v>6</v>
      </c>
      <c r="C14" s="552" t="s">
        <v>40</v>
      </c>
      <c r="D14" s="552" t="s">
        <v>1227</v>
      </c>
      <c r="E14" s="552" t="s">
        <v>1228</v>
      </c>
      <c r="F14" s="553" t="s">
        <v>1217</v>
      </c>
      <c r="G14" s="554" t="str">
        <f t="shared" si="0"/>
        <v>PASS - 141223 - CBECC-Com 2013-3a (687)</v>
      </c>
      <c r="H14" s="555" t="s">
        <v>1230</v>
      </c>
      <c r="I14" s="557"/>
      <c r="J14" s="558" t="s">
        <v>1223</v>
      </c>
      <c r="K14" s="559"/>
    </row>
    <row r="15" spans="2:11" ht="27" x14ac:dyDescent="0.3">
      <c r="B15" s="551">
        <v>7</v>
      </c>
      <c r="C15" s="552" t="s">
        <v>41</v>
      </c>
      <c r="D15" s="552" t="s">
        <v>1231</v>
      </c>
      <c r="E15" s="552" t="s">
        <v>1232</v>
      </c>
      <c r="F15" s="553" t="s">
        <v>1217</v>
      </c>
      <c r="G15" s="554" t="str">
        <f t="shared" si="0"/>
        <v>PASS - 141223 - CBECC-Com 2013-3a (687)</v>
      </c>
      <c r="H15" s="555" t="s">
        <v>1233</v>
      </c>
      <c r="I15" s="557"/>
      <c r="J15" s="558" t="s">
        <v>1223</v>
      </c>
      <c r="K15" s="559"/>
    </row>
    <row r="16" spans="2:11" ht="27" x14ac:dyDescent="0.3">
      <c r="B16" s="551">
        <v>8</v>
      </c>
      <c r="C16" s="552" t="s">
        <v>41</v>
      </c>
      <c r="D16" s="552" t="s">
        <v>1231</v>
      </c>
      <c r="E16" s="552" t="s">
        <v>1234</v>
      </c>
      <c r="F16" s="553" t="s">
        <v>1217</v>
      </c>
      <c r="G16" s="554" t="str">
        <f t="shared" si="0"/>
        <v>PASS - 141223 - CBECC-Com 2013-3a (687)</v>
      </c>
      <c r="H16" s="555" t="s">
        <v>1235</v>
      </c>
      <c r="I16" s="557"/>
      <c r="J16" s="558" t="s">
        <v>1236</v>
      </c>
      <c r="K16" s="560"/>
    </row>
    <row r="17" spans="2:11" ht="66" x14ac:dyDescent="0.3">
      <c r="B17" s="561">
        <v>9</v>
      </c>
      <c r="C17" s="558" t="s">
        <v>41</v>
      </c>
      <c r="D17" s="558" t="s">
        <v>1231</v>
      </c>
      <c r="E17" s="558" t="s">
        <v>1234</v>
      </c>
      <c r="F17" s="562"/>
      <c r="G17" s="558" t="s">
        <v>1237</v>
      </c>
      <c r="H17" s="563"/>
      <c r="I17" s="564" t="s">
        <v>1028</v>
      </c>
      <c r="J17" s="558" t="s">
        <v>1236</v>
      </c>
      <c r="K17" s="563"/>
    </row>
    <row r="18" spans="2:11" ht="26.4" x14ac:dyDescent="0.3">
      <c r="B18" s="561">
        <v>10</v>
      </c>
      <c r="C18" s="558" t="s">
        <v>58</v>
      </c>
      <c r="D18" s="558" t="s">
        <v>1238</v>
      </c>
      <c r="E18" s="558" t="s">
        <v>1239</v>
      </c>
      <c r="F18" s="562"/>
      <c r="G18" s="558" t="s">
        <v>1240</v>
      </c>
      <c r="H18" s="563"/>
      <c r="I18" s="564" t="s">
        <v>1028</v>
      </c>
      <c r="J18" s="558" t="s">
        <v>1241</v>
      </c>
      <c r="K18" s="563"/>
    </row>
    <row r="19" spans="2:11" ht="26.4" x14ac:dyDescent="0.3">
      <c r="B19" s="551">
        <v>11</v>
      </c>
      <c r="C19" s="552" t="s">
        <v>40</v>
      </c>
      <c r="D19" s="552" t="s">
        <v>1238</v>
      </c>
      <c r="E19" s="552" t="s">
        <v>1242</v>
      </c>
      <c r="F19" s="553" t="s">
        <v>1217</v>
      </c>
      <c r="G19" s="554" t="str">
        <f t="shared" ref="G19:G28" si="1">"PASS - "&amp;$G$2&amp;" - "&amp;$G$3</f>
        <v>PASS - 141223 - CBECC-Com 2013-3a (687)</v>
      </c>
      <c r="H19" s="552" t="s">
        <v>1243</v>
      </c>
      <c r="I19" s="557"/>
      <c r="J19" s="558" t="s">
        <v>1223</v>
      </c>
      <c r="K19" s="557"/>
    </row>
    <row r="20" spans="2:11" ht="25.5" customHeight="1" x14ac:dyDescent="0.3">
      <c r="B20" s="551">
        <v>12</v>
      </c>
      <c r="C20" s="552" t="s">
        <v>58</v>
      </c>
      <c r="D20" s="552" t="s">
        <v>1244</v>
      </c>
      <c r="E20" s="552" t="s">
        <v>1245</v>
      </c>
      <c r="F20" s="553" t="s">
        <v>1217</v>
      </c>
      <c r="G20" s="554" t="str">
        <f t="shared" si="1"/>
        <v>PASS - 141223 - CBECC-Com 2013-3a (687)</v>
      </c>
      <c r="H20" s="552" t="s">
        <v>1246</v>
      </c>
      <c r="I20" s="557"/>
      <c r="J20" s="558" t="s">
        <v>1247</v>
      </c>
      <c r="K20" s="557"/>
    </row>
    <row r="21" spans="2:11" ht="25.5" customHeight="1" x14ac:dyDescent="0.3">
      <c r="B21" s="551">
        <v>13</v>
      </c>
      <c r="C21" s="552" t="s">
        <v>58</v>
      </c>
      <c r="D21" s="552" t="s">
        <v>1244</v>
      </c>
      <c r="E21" s="552" t="s">
        <v>1245</v>
      </c>
      <c r="F21" s="553" t="s">
        <v>1217</v>
      </c>
      <c r="G21" s="554" t="str">
        <f t="shared" si="1"/>
        <v>PASS - 141223 - CBECC-Com 2013-3a (687)</v>
      </c>
      <c r="H21" s="552" t="s">
        <v>1248</v>
      </c>
      <c r="I21" s="557" t="s">
        <v>1028</v>
      </c>
      <c r="J21" s="558" t="s">
        <v>1247</v>
      </c>
      <c r="K21" s="557"/>
    </row>
    <row r="22" spans="2:11" ht="26.4" x14ac:dyDescent="0.3">
      <c r="B22" s="551">
        <v>14</v>
      </c>
      <c r="C22" s="552" t="s">
        <v>19</v>
      </c>
      <c r="D22" s="552" t="s">
        <v>1244</v>
      </c>
      <c r="E22" s="552" t="s">
        <v>1249</v>
      </c>
      <c r="F22" s="553" t="s">
        <v>1217</v>
      </c>
      <c r="G22" s="554" t="str">
        <f t="shared" si="1"/>
        <v>PASS - 141223 - CBECC-Com 2013-3a (687)</v>
      </c>
      <c r="H22" s="552" t="s">
        <v>1250</v>
      </c>
      <c r="I22" s="556" t="s">
        <v>1217</v>
      </c>
      <c r="J22" s="554" t="str">
        <f>"PASS - "&amp;$G$2&amp;" - "&amp;$G$3</f>
        <v>PASS - 141223 - CBECC-Com 2013-3a (687)</v>
      </c>
      <c r="K22" s="552" t="s">
        <v>1251</v>
      </c>
    </row>
    <row r="23" spans="2:11" ht="26.4" x14ac:dyDescent="0.3">
      <c r="B23" s="551">
        <v>15</v>
      </c>
      <c r="C23" s="552" t="s">
        <v>41</v>
      </c>
      <c r="D23" s="552" t="s">
        <v>1252</v>
      </c>
      <c r="E23" s="552" t="s">
        <v>299</v>
      </c>
      <c r="F23" s="553" t="s">
        <v>1217</v>
      </c>
      <c r="G23" s="554" t="str">
        <f t="shared" si="1"/>
        <v>PASS - 141223 - CBECC-Com 2013-3a (687)</v>
      </c>
      <c r="H23" s="552" t="s">
        <v>1253</v>
      </c>
      <c r="I23" s="564" t="s">
        <v>1028</v>
      </c>
      <c r="J23" s="558" t="s">
        <v>1236</v>
      </c>
      <c r="K23" s="565"/>
    </row>
    <row r="24" spans="2:11" ht="26.4" x14ac:dyDescent="0.3">
      <c r="B24" s="551">
        <v>16</v>
      </c>
      <c r="C24" s="552" t="s">
        <v>1254</v>
      </c>
      <c r="D24" s="552" t="s">
        <v>1252</v>
      </c>
      <c r="E24" s="552" t="s">
        <v>1255</v>
      </c>
      <c r="F24" s="553" t="s">
        <v>1217</v>
      </c>
      <c r="G24" s="554" t="str">
        <f t="shared" si="1"/>
        <v>PASS - 141223 - CBECC-Com 2013-3a (687)</v>
      </c>
      <c r="H24" s="552" t="s">
        <v>1256</v>
      </c>
      <c r="I24" s="564" t="s">
        <v>1028</v>
      </c>
      <c r="J24" s="558" t="s">
        <v>1236</v>
      </c>
      <c r="K24" s="559"/>
    </row>
    <row r="25" spans="2:11" ht="26.4" x14ac:dyDescent="0.3">
      <c r="B25" s="561">
        <v>17</v>
      </c>
      <c r="C25" s="558" t="s">
        <v>40</v>
      </c>
      <c r="D25" s="558" t="s">
        <v>1257</v>
      </c>
      <c r="E25" s="558" t="s">
        <v>1258</v>
      </c>
      <c r="F25" s="562"/>
      <c r="G25" s="558" t="s">
        <v>1259</v>
      </c>
      <c r="H25" s="563"/>
      <c r="I25" s="564" t="s">
        <v>1028</v>
      </c>
      <c r="J25" s="558" t="s">
        <v>1259</v>
      </c>
      <c r="K25" s="563"/>
    </row>
    <row r="26" spans="2:11" ht="27" x14ac:dyDescent="0.3">
      <c r="B26" s="551">
        <v>18</v>
      </c>
      <c r="C26" s="552" t="s">
        <v>19</v>
      </c>
      <c r="D26" s="552" t="s">
        <v>1260</v>
      </c>
      <c r="E26" s="552" t="s">
        <v>1261</v>
      </c>
      <c r="F26" s="553" t="s">
        <v>1217</v>
      </c>
      <c r="G26" s="554" t="str">
        <f t="shared" si="1"/>
        <v>PASS - 141223 - CBECC-Com 2013-3a (687)</v>
      </c>
      <c r="H26" s="555" t="s">
        <v>1262</v>
      </c>
      <c r="I26" s="556" t="s">
        <v>1217</v>
      </c>
      <c r="J26" s="554" t="str">
        <f>"PASS - "&amp;$G$2&amp;" - "&amp;$G$3</f>
        <v>PASS - 141223 - CBECC-Com 2013-3a (687)</v>
      </c>
      <c r="K26" s="552" t="s">
        <v>1263</v>
      </c>
    </row>
    <row r="27" spans="2:11" ht="27" x14ac:dyDescent="0.3">
      <c r="B27" s="551">
        <v>19</v>
      </c>
      <c r="C27" s="552" t="s">
        <v>58</v>
      </c>
      <c r="D27" s="552" t="s">
        <v>1260</v>
      </c>
      <c r="E27" s="552" t="s">
        <v>1264</v>
      </c>
      <c r="F27" s="553" t="s">
        <v>1217</v>
      </c>
      <c r="G27" s="554" t="str">
        <f t="shared" si="1"/>
        <v>PASS - 141223 - CBECC-Com 2013-3a (687)</v>
      </c>
      <c r="H27" s="555" t="s">
        <v>1457</v>
      </c>
      <c r="I27" s="564" t="s">
        <v>1028</v>
      </c>
      <c r="J27" s="558" t="s">
        <v>1265</v>
      </c>
      <c r="K27" s="563"/>
    </row>
    <row r="28" spans="2:11" ht="27" x14ac:dyDescent="0.3">
      <c r="B28" s="551">
        <v>20</v>
      </c>
      <c r="C28" s="552" t="s">
        <v>40</v>
      </c>
      <c r="D28" s="552" t="s">
        <v>1260</v>
      </c>
      <c r="E28" s="552" t="s">
        <v>1266</v>
      </c>
      <c r="F28" s="553" t="s">
        <v>1217</v>
      </c>
      <c r="G28" s="554" t="str">
        <f t="shared" si="1"/>
        <v>PASS - 141223 - CBECC-Com 2013-3a (687)</v>
      </c>
      <c r="H28" s="555" t="s">
        <v>1459</v>
      </c>
      <c r="I28" s="564" t="s">
        <v>1028</v>
      </c>
      <c r="J28" s="566"/>
      <c r="K28" s="563"/>
    </row>
    <row r="29" spans="2:11" ht="27" x14ac:dyDescent="0.3">
      <c r="B29" s="551">
        <v>21</v>
      </c>
      <c r="C29" s="552" t="s">
        <v>41</v>
      </c>
      <c r="D29" s="552" t="s">
        <v>1260</v>
      </c>
      <c r="E29" s="552" t="s">
        <v>1267</v>
      </c>
      <c r="F29" s="553" t="s">
        <v>1217</v>
      </c>
      <c r="G29" s="554" t="str">
        <f>"PASS - "&amp;$G$2&amp;" - "&amp;$G$3</f>
        <v>PASS - 141223 - CBECC-Com 2013-3a (687)</v>
      </c>
      <c r="H29" s="555" t="s">
        <v>1268</v>
      </c>
      <c r="I29" s="564" t="s">
        <v>1028</v>
      </c>
      <c r="J29" s="558" t="s">
        <v>1223</v>
      </c>
      <c r="K29" s="557"/>
    </row>
    <row r="30" spans="2:11" ht="39.6" x14ac:dyDescent="0.3">
      <c r="B30" s="551">
        <v>22</v>
      </c>
      <c r="C30" s="552" t="s">
        <v>361</v>
      </c>
      <c r="D30" s="552" t="s">
        <v>1260</v>
      </c>
      <c r="E30" s="552" t="s">
        <v>1269</v>
      </c>
      <c r="F30" s="553" t="s">
        <v>1217</v>
      </c>
      <c r="G30" s="554" t="str">
        <f>"PASS - "&amp;$G$2&amp;" - "&amp;$G$3</f>
        <v>PASS - 141223 - CBECC-Com 2013-3a (687)</v>
      </c>
      <c r="H30" s="552" t="s">
        <v>1458</v>
      </c>
      <c r="I30" s="564" t="s">
        <v>1028</v>
      </c>
      <c r="J30" s="558" t="s">
        <v>1270</v>
      </c>
      <c r="K30" s="563"/>
    </row>
    <row r="31" spans="2:11" ht="27" x14ac:dyDescent="0.3">
      <c r="B31" s="551">
        <v>23</v>
      </c>
      <c r="C31" s="552" t="s">
        <v>58</v>
      </c>
      <c r="D31" s="552" t="s">
        <v>1271</v>
      </c>
      <c r="E31" s="552" t="s">
        <v>1272</v>
      </c>
      <c r="F31" s="553"/>
      <c r="G31" s="554"/>
      <c r="H31" s="584" t="s">
        <v>1300</v>
      </c>
      <c r="I31" s="564"/>
      <c r="J31" s="558" t="s">
        <v>1273</v>
      </c>
      <c r="K31" s="563"/>
    </row>
    <row r="32" spans="2:11" ht="27" x14ac:dyDescent="0.3">
      <c r="B32" s="551">
        <v>24</v>
      </c>
      <c r="C32" s="552" t="s">
        <v>19</v>
      </c>
      <c r="D32" s="552" t="s">
        <v>1271</v>
      </c>
      <c r="E32" s="552" t="s">
        <v>1272</v>
      </c>
      <c r="F32" s="553" t="s">
        <v>1217</v>
      </c>
      <c r="G32" s="554" t="str">
        <f t="shared" ref="G32:G37" si="2">"PASS - "&amp;$G$2&amp;" - "&amp;$G$3</f>
        <v>PASS - 141223 - CBECC-Com 2013-3a (687)</v>
      </c>
      <c r="H32" s="584" t="s">
        <v>1301</v>
      </c>
      <c r="I32" s="564"/>
      <c r="J32" s="558" t="s">
        <v>1273</v>
      </c>
      <c r="K32" s="563"/>
    </row>
    <row r="33" spans="2:11" ht="27" x14ac:dyDescent="0.3">
      <c r="B33" s="551">
        <v>25</v>
      </c>
      <c r="C33" s="552" t="s">
        <v>19</v>
      </c>
      <c r="D33" s="552" t="s">
        <v>1271</v>
      </c>
      <c r="E33" s="552" t="s">
        <v>1310</v>
      </c>
      <c r="F33" s="553" t="s">
        <v>1217</v>
      </c>
      <c r="G33" s="554" t="str">
        <f t="shared" si="2"/>
        <v>PASS - 141223 - CBECC-Com 2013-3a (687)</v>
      </c>
      <c r="H33" s="584" t="s">
        <v>1302</v>
      </c>
      <c r="I33" s="564"/>
      <c r="J33" s="558" t="s">
        <v>1273</v>
      </c>
      <c r="K33" s="563"/>
    </row>
    <row r="34" spans="2:11" ht="27" x14ac:dyDescent="0.3">
      <c r="B34" s="551">
        <v>26</v>
      </c>
      <c r="C34" s="552" t="s">
        <v>19</v>
      </c>
      <c r="D34" s="552" t="s">
        <v>1271</v>
      </c>
      <c r="E34" s="552" t="s">
        <v>1310</v>
      </c>
      <c r="F34" s="553" t="s">
        <v>1217</v>
      </c>
      <c r="G34" s="554" t="str">
        <f t="shared" si="2"/>
        <v>PASS - 141223 - CBECC-Com 2013-3a (687)</v>
      </c>
      <c r="H34" s="584" t="s">
        <v>1303</v>
      </c>
      <c r="I34" s="564"/>
      <c r="J34" s="558" t="s">
        <v>1273</v>
      </c>
      <c r="K34" s="563"/>
    </row>
    <row r="35" spans="2:11" ht="27" x14ac:dyDescent="0.3">
      <c r="B35" s="551">
        <v>27</v>
      </c>
      <c r="C35" s="552" t="s">
        <v>1084</v>
      </c>
      <c r="D35" s="552" t="s">
        <v>1274</v>
      </c>
      <c r="E35" s="552" t="s">
        <v>1275</v>
      </c>
      <c r="F35" s="553" t="s">
        <v>1217</v>
      </c>
      <c r="G35" s="554" t="str">
        <f t="shared" si="2"/>
        <v>PASS - 141223 - CBECC-Com 2013-3a (687)</v>
      </c>
      <c r="H35" s="584" t="s">
        <v>1304</v>
      </c>
      <c r="I35" s="564"/>
      <c r="J35" s="558" t="s">
        <v>1273</v>
      </c>
      <c r="K35" s="563"/>
    </row>
    <row r="36" spans="2:11" ht="27" x14ac:dyDescent="0.3">
      <c r="B36" s="551">
        <v>28</v>
      </c>
      <c r="C36" s="552" t="s">
        <v>1084</v>
      </c>
      <c r="D36" s="552" t="s">
        <v>1291</v>
      </c>
      <c r="E36" s="552" t="s">
        <v>1275</v>
      </c>
      <c r="F36" s="553" t="s">
        <v>1217</v>
      </c>
      <c r="G36" s="554" t="str">
        <f t="shared" si="2"/>
        <v>PASS - 141223 - CBECC-Com 2013-3a (687)</v>
      </c>
      <c r="H36" s="584" t="s">
        <v>1305</v>
      </c>
      <c r="I36" s="564"/>
      <c r="J36" s="558" t="s">
        <v>1273</v>
      </c>
      <c r="K36" s="563"/>
    </row>
    <row r="37" spans="2:11" ht="27" x14ac:dyDescent="0.3">
      <c r="B37" s="551">
        <v>29</v>
      </c>
      <c r="C37" s="552" t="s">
        <v>58</v>
      </c>
      <c r="D37" s="552" t="s">
        <v>1296</v>
      </c>
      <c r="E37" s="552" t="s">
        <v>1275</v>
      </c>
      <c r="F37" s="553" t="s">
        <v>1217</v>
      </c>
      <c r="G37" s="554" t="str">
        <f t="shared" si="2"/>
        <v>PASS - 141223 - CBECC-Com 2013-3a (687)</v>
      </c>
      <c r="H37" s="584" t="s">
        <v>1306</v>
      </c>
      <c r="I37" s="564"/>
      <c r="J37" s="558" t="s">
        <v>1273</v>
      </c>
      <c r="K37" s="563"/>
    </row>
    <row r="38" spans="2:11" ht="27" x14ac:dyDescent="0.3">
      <c r="B38" s="551">
        <v>30</v>
      </c>
      <c r="C38" s="552" t="s">
        <v>58</v>
      </c>
      <c r="D38" s="552" t="s">
        <v>1299</v>
      </c>
      <c r="E38" s="552" t="s">
        <v>1275</v>
      </c>
      <c r="F38" s="553" t="s">
        <v>1217</v>
      </c>
      <c r="G38" s="554" t="s">
        <v>1329</v>
      </c>
      <c r="H38" s="584" t="s">
        <v>1307</v>
      </c>
      <c r="I38" s="564"/>
      <c r="J38" s="558" t="s">
        <v>1273</v>
      </c>
      <c r="K38" s="563"/>
    </row>
  </sheetData>
  <mergeCells count="5">
    <mergeCell ref="D1:E1"/>
    <mergeCell ref="D2:E2"/>
    <mergeCell ref="B7:E7"/>
    <mergeCell ref="F7:H7"/>
    <mergeCell ref="I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3:P50"/>
  <sheetViews>
    <sheetView tabSelected="1" zoomScale="70" zoomScaleNormal="70" workbookViewId="0"/>
  </sheetViews>
  <sheetFormatPr defaultColWidth="9.109375" defaultRowHeight="14.4" outlineLevelRow="1" outlineLevelCol="1" x14ac:dyDescent="0.3"/>
  <cols>
    <col min="1" max="1" width="9.109375" style="172"/>
    <col min="2" max="2" width="6.88671875" style="172" customWidth="1"/>
    <col min="3" max="3" width="16" style="172" customWidth="1"/>
    <col min="4" max="4" width="22" style="172" bestFit="1" customWidth="1"/>
    <col min="5" max="5" width="31" style="172" bestFit="1" customWidth="1"/>
    <col min="6" max="6" width="38.33203125" style="172" bestFit="1" customWidth="1"/>
    <col min="7" max="7" width="42.44140625" style="172" customWidth="1"/>
    <col min="8" max="8" width="38.33203125" style="172" customWidth="1"/>
    <col min="9" max="9" width="14.44140625" style="1059" customWidth="1" collapsed="1"/>
    <col min="10" max="10" width="61.88671875" style="1065" hidden="1" customWidth="1" outlineLevel="1"/>
    <col min="11" max="11" width="3.6640625" style="172" customWidth="1"/>
    <col min="12" max="12" width="40.6640625" style="172" customWidth="1" collapsed="1"/>
    <col min="13" max="13" width="109.5546875" style="172" hidden="1" customWidth="1" outlineLevel="1"/>
    <col min="14" max="14" width="3.6640625" style="172" customWidth="1"/>
    <col min="15" max="15" width="40.6640625" style="172" customWidth="1" collapsed="1"/>
    <col min="16" max="16" width="108" style="172" hidden="1" customWidth="1" outlineLevel="1"/>
    <col min="17" max="16384" width="9.109375" style="172"/>
  </cols>
  <sheetData>
    <row r="3" spans="2:16" s="172" customFormat="1" ht="30" customHeight="1" x14ac:dyDescent="0.3">
      <c r="B3" s="1053" t="s">
        <v>1521</v>
      </c>
      <c r="C3" s="1054"/>
      <c r="D3" s="1054"/>
      <c r="E3" s="1054"/>
      <c r="F3" s="1054"/>
      <c r="G3" s="1054"/>
      <c r="H3" s="1054"/>
      <c r="I3" s="1055"/>
      <c r="J3" s="1055"/>
      <c r="L3" s="1056" t="s">
        <v>1522</v>
      </c>
      <c r="M3" s="1056"/>
      <c r="N3" s="1057"/>
      <c r="O3" s="1056" t="s">
        <v>1523</v>
      </c>
      <c r="P3" s="1056"/>
    </row>
    <row r="4" spans="2:16" s="191" customFormat="1" ht="26.4" x14ac:dyDescent="0.3">
      <c r="B4" s="1058" t="s">
        <v>1209</v>
      </c>
      <c r="C4" s="1058" t="s">
        <v>18</v>
      </c>
      <c r="D4" s="1058" t="s">
        <v>1524</v>
      </c>
      <c r="E4" s="1058" t="s">
        <v>1525</v>
      </c>
      <c r="F4" s="1058" t="s">
        <v>1631</v>
      </c>
      <c r="G4" s="1058" t="s">
        <v>1211</v>
      </c>
      <c r="H4" s="1058" t="s">
        <v>1526</v>
      </c>
      <c r="I4" s="1058" t="s">
        <v>2116</v>
      </c>
      <c r="J4" s="1058" t="s">
        <v>1632</v>
      </c>
      <c r="K4" s="1059"/>
      <c r="L4" s="1058" t="s">
        <v>1527</v>
      </c>
      <c r="M4" s="1058" t="s">
        <v>1528</v>
      </c>
      <c r="N4" s="1059"/>
      <c r="O4" s="1058" t="s">
        <v>1527</v>
      </c>
      <c r="P4" s="1058" t="s">
        <v>1528</v>
      </c>
    </row>
    <row r="5" spans="2:16" s="191" customFormat="1" x14ac:dyDescent="0.3">
      <c r="B5" s="1058"/>
      <c r="C5" s="1058"/>
      <c r="D5" s="1058"/>
      <c r="E5" s="1058"/>
      <c r="F5" s="1058"/>
      <c r="G5" s="1058"/>
      <c r="H5" s="1058"/>
      <c r="I5" s="1058"/>
      <c r="J5" s="1058"/>
      <c r="K5" s="1059"/>
      <c r="L5" s="1058"/>
      <c r="M5" s="1058"/>
      <c r="N5" s="1059"/>
      <c r="O5" s="1058"/>
      <c r="P5" s="1058"/>
    </row>
    <row r="6" spans="2:16" s="172" customFormat="1" ht="43.2" x14ac:dyDescent="0.3">
      <c r="B6" s="1060">
        <v>1</v>
      </c>
      <c r="C6" s="692" t="s">
        <v>19</v>
      </c>
      <c r="D6" s="692" t="s">
        <v>1529</v>
      </c>
      <c r="E6" s="692" t="s">
        <v>1530</v>
      </c>
      <c r="F6" s="692" t="s">
        <v>1215</v>
      </c>
      <c r="G6" s="692" t="s">
        <v>1531</v>
      </c>
      <c r="H6" s="692"/>
      <c r="I6" s="1060"/>
      <c r="J6" s="1060"/>
      <c r="L6" s="1061" t="s">
        <v>2117</v>
      </c>
      <c r="M6" s="692" t="s">
        <v>1965</v>
      </c>
      <c r="O6" s="1061" t="s">
        <v>2117</v>
      </c>
      <c r="P6" s="692" t="s">
        <v>1966</v>
      </c>
    </row>
    <row r="7" spans="2:16" s="172" customFormat="1" ht="43.2" x14ac:dyDescent="0.3">
      <c r="B7" s="1060">
        <v>2</v>
      </c>
      <c r="C7" s="692" t="s">
        <v>19</v>
      </c>
      <c r="D7" s="692" t="s">
        <v>1532</v>
      </c>
      <c r="E7" s="692" t="s">
        <v>1530</v>
      </c>
      <c r="F7" s="692" t="s">
        <v>1215</v>
      </c>
      <c r="G7" s="692" t="s">
        <v>1531</v>
      </c>
      <c r="H7" s="692"/>
      <c r="I7" s="1060"/>
      <c r="J7" s="1060"/>
      <c r="L7" s="1061" t="s">
        <v>2117</v>
      </c>
      <c r="M7" s="692" t="s">
        <v>1967</v>
      </c>
      <c r="O7" s="1061" t="s">
        <v>2117</v>
      </c>
      <c r="P7" s="692" t="s">
        <v>1968</v>
      </c>
    </row>
    <row r="8" spans="2:16" s="172" customFormat="1" ht="83.25" customHeight="1" x14ac:dyDescent="0.3">
      <c r="B8" s="1060">
        <v>3</v>
      </c>
      <c r="C8" s="692" t="s">
        <v>28</v>
      </c>
      <c r="D8" s="692" t="s">
        <v>1035</v>
      </c>
      <c r="E8" s="692" t="s">
        <v>1530</v>
      </c>
      <c r="F8" s="692" t="s">
        <v>1633</v>
      </c>
      <c r="G8" s="692" t="s">
        <v>1634</v>
      </c>
      <c r="H8" s="692"/>
      <c r="I8" s="1060"/>
      <c r="J8" s="692"/>
      <c r="L8" s="1061" t="s">
        <v>2117</v>
      </c>
      <c r="M8" s="692" t="s">
        <v>1969</v>
      </c>
      <c r="O8" s="1062" t="s">
        <v>2119</v>
      </c>
      <c r="P8" s="692" t="s">
        <v>1028</v>
      </c>
    </row>
    <row r="9" spans="2:16" s="172" customFormat="1" ht="43.2" x14ac:dyDescent="0.3">
      <c r="B9" s="1060">
        <v>4</v>
      </c>
      <c r="C9" s="692" t="s">
        <v>58</v>
      </c>
      <c r="D9" s="692" t="s">
        <v>1030</v>
      </c>
      <c r="E9" s="692" t="s">
        <v>1530</v>
      </c>
      <c r="F9" s="692" t="s">
        <v>1215</v>
      </c>
      <c r="G9" s="692" t="s">
        <v>1533</v>
      </c>
      <c r="H9" s="692"/>
      <c r="I9" s="1060"/>
      <c r="J9" s="692"/>
      <c r="L9" s="1061" t="s">
        <v>2117</v>
      </c>
      <c r="M9" s="692" t="s">
        <v>1970</v>
      </c>
      <c r="O9" s="1061" t="s">
        <v>2117</v>
      </c>
      <c r="P9" s="692" t="s">
        <v>1971</v>
      </c>
    </row>
    <row r="10" spans="2:16" s="172" customFormat="1" ht="43.2" x14ac:dyDescent="0.3">
      <c r="B10" s="1060">
        <v>5</v>
      </c>
      <c r="C10" s="692" t="s">
        <v>40</v>
      </c>
      <c r="D10" s="692" t="s">
        <v>1117</v>
      </c>
      <c r="E10" s="692" t="s">
        <v>1530</v>
      </c>
      <c r="F10" s="692" t="s">
        <v>1227</v>
      </c>
      <c r="G10" s="692" t="s">
        <v>1534</v>
      </c>
      <c r="H10" s="692"/>
      <c r="I10" s="1060"/>
      <c r="J10" s="692"/>
      <c r="L10" s="1061" t="s">
        <v>2117</v>
      </c>
      <c r="M10" s="692" t="s">
        <v>1972</v>
      </c>
      <c r="O10" s="1062" t="s">
        <v>2119</v>
      </c>
      <c r="P10" s="692" t="s">
        <v>1028</v>
      </c>
    </row>
    <row r="11" spans="2:16" s="172" customFormat="1" ht="43.2" x14ac:dyDescent="0.3">
      <c r="B11" s="1060">
        <v>6</v>
      </c>
      <c r="C11" s="692" t="s">
        <v>40</v>
      </c>
      <c r="D11" s="692" t="s">
        <v>1033</v>
      </c>
      <c r="E11" s="692" t="s">
        <v>1530</v>
      </c>
      <c r="F11" s="692" t="s">
        <v>1227</v>
      </c>
      <c r="G11" s="692" t="s">
        <v>1534</v>
      </c>
      <c r="H11" s="692"/>
      <c r="I11" s="1060"/>
      <c r="J11" s="692"/>
      <c r="L11" s="1061" t="s">
        <v>2117</v>
      </c>
      <c r="M11" s="692" t="s">
        <v>1973</v>
      </c>
      <c r="O11" s="1062" t="s">
        <v>2119</v>
      </c>
      <c r="P11" s="692" t="s">
        <v>1028</v>
      </c>
    </row>
    <row r="12" spans="2:16" s="172" customFormat="1" ht="43.2" x14ac:dyDescent="0.3">
      <c r="B12" s="1060">
        <v>7</v>
      </c>
      <c r="C12" s="692" t="s">
        <v>41</v>
      </c>
      <c r="D12" s="692" t="s">
        <v>1036</v>
      </c>
      <c r="E12" s="692" t="s">
        <v>1530</v>
      </c>
      <c r="F12" s="692" t="s">
        <v>1231</v>
      </c>
      <c r="G12" s="692" t="s">
        <v>1535</v>
      </c>
      <c r="H12" s="692"/>
      <c r="I12" s="1060"/>
      <c r="J12" s="692"/>
      <c r="L12" s="1061" t="s">
        <v>2117</v>
      </c>
      <c r="M12" s="692" t="s">
        <v>1974</v>
      </c>
      <c r="O12" s="1062" t="s">
        <v>2119</v>
      </c>
      <c r="P12" s="692" t="s">
        <v>1028</v>
      </c>
    </row>
    <row r="13" spans="2:16" s="172" customFormat="1" ht="43.2" collapsed="1" x14ac:dyDescent="0.3">
      <c r="B13" s="1060">
        <v>8</v>
      </c>
      <c r="C13" s="692" t="s">
        <v>41</v>
      </c>
      <c r="D13" s="692" t="s">
        <v>1037</v>
      </c>
      <c r="E13" s="692" t="s">
        <v>1530</v>
      </c>
      <c r="F13" s="692" t="s">
        <v>1231</v>
      </c>
      <c r="G13" s="692" t="s">
        <v>1536</v>
      </c>
      <c r="H13" s="1055" t="s">
        <v>1537</v>
      </c>
      <c r="I13" s="1060"/>
      <c r="J13" s="692"/>
      <c r="L13" s="1061" t="s">
        <v>2117</v>
      </c>
      <c r="M13" s="692" t="s">
        <v>1975</v>
      </c>
      <c r="O13" s="1062" t="s">
        <v>2119</v>
      </c>
      <c r="P13" s="692" t="s">
        <v>1028</v>
      </c>
    </row>
    <row r="14" spans="2:16" s="172" customFormat="1" ht="43.2" hidden="1" outlineLevel="1" x14ac:dyDescent="0.3">
      <c r="B14" s="1060">
        <v>9</v>
      </c>
      <c r="C14" s="1063" t="s">
        <v>41</v>
      </c>
      <c r="D14" s="1063" t="s">
        <v>1648</v>
      </c>
      <c r="E14" s="1063" t="s">
        <v>1530</v>
      </c>
      <c r="F14" s="1063" t="s">
        <v>1231</v>
      </c>
      <c r="G14" s="1063" t="s">
        <v>1234</v>
      </c>
      <c r="H14" s="1063" t="s">
        <v>1538</v>
      </c>
      <c r="I14" s="1060"/>
      <c r="J14" s="1063"/>
      <c r="L14" s="1061" t="s">
        <v>2117</v>
      </c>
      <c r="M14" s="1063" t="s">
        <v>1028</v>
      </c>
      <c r="O14" s="1062" t="s">
        <v>2119</v>
      </c>
      <c r="P14" s="1063" t="s">
        <v>1028</v>
      </c>
    </row>
    <row r="15" spans="2:16" s="172" customFormat="1" ht="43.2" hidden="1" outlineLevel="1" x14ac:dyDescent="0.3">
      <c r="B15" s="1060">
        <v>10</v>
      </c>
      <c r="C15" s="1063" t="s">
        <v>58</v>
      </c>
      <c r="D15" s="1063" t="s">
        <v>1649</v>
      </c>
      <c r="E15" s="1063" t="s">
        <v>1530</v>
      </c>
      <c r="F15" s="1063" t="s">
        <v>1238</v>
      </c>
      <c r="G15" s="1063" t="s">
        <v>1239</v>
      </c>
      <c r="H15" s="1063" t="s">
        <v>1240</v>
      </c>
      <c r="I15" s="1060"/>
      <c r="J15" s="1063"/>
      <c r="L15" s="1061" t="s">
        <v>2117</v>
      </c>
      <c r="M15" s="1063" t="s">
        <v>1028</v>
      </c>
      <c r="O15" s="1062" t="s">
        <v>2119</v>
      </c>
      <c r="P15" s="1063" t="s">
        <v>1028</v>
      </c>
    </row>
    <row r="16" spans="2:16" s="172" customFormat="1" ht="43.2" x14ac:dyDescent="0.3">
      <c r="B16" s="1060">
        <v>11</v>
      </c>
      <c r="C16" s="692" t="s">
        <v>40</v>
      </c>
      <c r="D16" s="692" t="s">
        <v>1034</v>
      </c>
      <c r="E16" s="692" t="s">
        <v>1530</v>
      </c>
      <c r="F16" s="692" t="s">
        <v>1238</v>
      </c>
      <c r="G16" s="692" t="s">
        <v>1683</v>
      </c>
      <c r="H16" s="692"/>
      <c r="I16" s="1060"/>
      <c r="J16" s="692"/>
      <c r="L16" s="1061" t="s">
        <v>2117</v>
      </c>
      <c r="M16" s="692" t="s">
        <v>1976</v>
      </c>
      <c r="O16" s="1062" t="s">
        <v>2119</v>
      </c>
      <c r="P16" s="692" t="s">
        <v>1028</v>
      </c>
    </row>
    <row r="17" spans="2:16" s="172" customFormat="1" ht="43.2" x14ac:dyDescent="0.3">
      <c r="B17" s="1060">
        <v>12</v>
      </c>
      <c r="C17" s="692" t="s">
        <v>58</v>
      </c>
      <c r="D17" s="692" t="s">
        <v>1031</v>
      </c>
      <c r="E17" s="692" t="s">
        <v>1530</v>
      </c>
      <c r="F17" s="692" t="s">
        <v>1244</v>
      </c>
      <c r="G17" s="692" t="s">
        <v>1245</v>
      </c>
      <c r="H17" s="692"/>
      <c r="I17" s="1060"/>
      <c r="J17" s="692"/>
      <c r="L17" s="1061" t="s">
        <v>2117</v>
      </c>
      <c r="M17" s="692" t="s">
        <v>1977</v>
      </c>
      <c r="O17" s="1061" t="s">
        <v>2117</v>
      </c>
      <c r="P17" s="692" t="s">
        <v>1978</v>
      </c>
    </row>
    <row r="18" spans="2:16" s="172" customFormat="1" ht="43.2" x14ac:dyDescent="0.3">
      <c r="B18" s="1060">
        <v>13</v>
      </c>
      <c r="C18" s="692" t="s">
        <v>58</v>
      </c>
      <c r="D18" s="692" t="s">
        <v>1032</v>
      </c>
      <c r="E18" s="692" t="s">
        <v>1530</v>
      </c>
      <c r="F18" s="692" t="s">
        <v>1244</v>
      </c>
      <c r="G18" s="692" t="s">
        <v>1245</v>
      </c>
      <c r="H18" s="692"/>
      <c r="I18" s="1060"/>
      <c r="J18" s="692"/>
      <c r="L18" s="1061" t="s">
        <v>2117</v>
      </c>
      <c r="M18" s="692" t="s">
        <v>1979</v>
      </c>
      <c r="O18" s="1061" t="s">
        <v>2117</v>
      </c>
      <c r="P18" s="692" t="s">
        <v>1980</v>
      </c>
    </row>
    <row r="19" spans="2:16" s="172" customFormat="1" ht="43.2" x14ac:dyDescent="0.3">
      <c r="B19" s="1060">
        <v>14</v>
      </c>
      <c r="C19" s="692" t="s">
        <v>19</v>
      </c>
      <c r="D19" s="692" t="s">
        <v>1539</v>
      </c>
      <c r="E19" s="692" t="s">
        <v>1530</v>
      </c>
      <c r="F19" s="692" t="s">
        <v>1244</v>
      </c>
      <c r="G19" s="692" t="s">
        <v>1540</v>
      </c>
      <c r="H19" s="692"/>
      <c r="I19" s="1060"/>
      <c r="J19" s="692"/>
      <c r="L19" s="1061" t="s">
        <v>2117</v>
      </c>
      <c r="M19" s="692" t="s">
        <v>1981</v>
      </c>
      <c r="O19" s="1061" t="s">
        <v>2117</v>
      </c>
      <c r="P19" s="692" t="s">
        <v>1982</v>
      </c>
    </row>
    <row r="20" spans="2:16" s="172" customFormat="1" ht="43.2" x14ac:dyDescent="0.3">
      <c r="B20" s="1060">
        <v>15</v>
      </c>
      <c r="C20" s="692" t="s">
        <v>41</v>
      </c>
      <c r="D20" s="692" t="s">
        <v>1044</v>
      </c>
      <c r="E20" s="692" t="s">
        <v>1530</v>
      </c>
      <c r="F20" s="692" t="s">
        <v>1252</v>
      </c>
      <c r="G20" s="692" t="s">
        <v>299</v>
      </c>
      <c r="H20" s="1055" t="s">
        <v>1635</v>
      </c>
      <c r="I20" s="1060"/>
      <c r="J20" s="692"/>
      <c r="L20" s="1061" t="s">
        <v>2117</v>
      </c>
      <c r="M20" s="692" t="s">
        <v>1983</v>
      </c>
      <c r="O20" s="1062" t="s">
        <v>2119</v>
      </c>
      <c r="P20" s="1064" t="s">
        <v>1570</v>
      </c>
    </row>
    <row r="21" spans="2:16" s="172" customFormat="1" ht="43.2" collapsed="1" x14ac:dyDescent="0.3">
      <c r="B21" s="1060">
        <v>16</v>
      </c>
      <c r="C21" s="692" t="s">
        <v>1254</v>
      </c>
      <c r="D21" s="692" t="s">
        <v>1541</v>
      </c>
      <c r="E21" s="692" t="s">
        <v>1530</v>
      </c>
      <c r="F21" s="692" t="s">
        <v>1252</v>
      </c>
      <c r="G21" s="692" t="s">
        <v>1542</v>
      </c>
      <c r="H21" s="1055" t="s">
        <v>1543</v>
      </c>
      <c r="I21" s="1060"/>
      <c r="J21" s="692"/>
      <c r="L21" s="1061" t="s">
        <v>2117</v>
      </c>
      <c r="M21" s="692" t="s">
        <v>1984</v>
      </c>
      <c r="O21" s="1062" t="s">
        <v>2119</v>
      </c>
      <c r="P21" s="692" t="s">
        <v>1028</v>
      </c>
    </row>
    <row r="22" spans="2:16" s="172" customFormat="1" ht="43.2" hidden="1" outlineLevel="1" x14ac:dyDescent="0.3">
      <c r="B22" s="1060">
        <v>17</v>
      </c>
      <c r="C22" s="1063" t="s">
        <v>40</v>
      </c>
      <c r="D22" s="1063" t="s">
        <v>1650</v>
      </c>
      <c r="E22" s="1063" t="s">
        <v>1530</v>
      </c>
      <c r="F22" s="1063" t="s">
        <v>1257</v>
      </c>
      <c r="G22" s="1063" t="s">
        <v>1258</v>
      </c>
      <c r="H22" s="1063" t="s">
        <v>1259</v>
      </c>
      <c r="I22" s="1060"/>
      <c r="J22" s="1063"/>
      <c r="L22" s="1061" t="s">
        <v>2117</v>
      </c>
      <c r="M22" s="1063" t="s">
        <v>1028</v>
      </c>
      <c r="O22" s="1062" t="s">
        <v>2119</v>
      </c>
      <c r="P22" s="1063" t="s">
        <v>1028</v>
      </c>
    </row>
    <row r="23" spans="2:16" s="172" customFormat="1" ht="52.8" x14ac:dyDescent="0.3">
      <c r="B23" s="1060">
        <v>18</v>
      </c>
      <c r="C23" s="692" t="s">
        <v>19</v>
      </c>
      <c r="D23" s="692" t="s">
        <v>978</v>
      </c>
      <c r="E23" s="692" t="s">
        <v>1530</v>
      </c>
      <c r="F23" s="692" t="s">
        <v>1260</v>
      </c>
      <c r="G23" s="692" t="s">
        <v>1684</v>
      </c>
      <c r="H23" s="692"/>
      <c r="I23" s="1060"/>
      <c r="J23" s="692"/>
      <c r="L23" s="1061" t="s">
        <v>2117</v>
      </c>
      <c r="M23" s="692" t="s">
        <v>1985</v>
      </c>
      <c r="O23" s="1061" t="s">
        <v>2117</v>
      </c>
      <c r="P23" s="692" t="s">
        <v>1986</v>
      </c>
    </row>
    <row r="24" spans="2:16" s="172" customFormat="1" ht="52.8" x14ac:dyDescent="0.3">
      <c r="B24" s="1060">
        <v>19</v>
      </c>
      <c r="C24" s="692" t="s">
        <v>58</v>
      </c>
      <c r="D24" s="692" t="s">
        <v>1544</v>
      </c>
      <c r="E24" s="692" t="s">
        <v>1530</v>
      </c>
      <c r="F24" s="692" t="s">
        <v>1260</v>
      </c>
      <c r="G24" s="692" t="s">
        <v>1685</v>
      </c>
      <c r="H24" s="692"/>
      <c r="I24" s="1060"/>
      <c r="J24" s="692"/>
      <c r="L24" s="1061" t="s">
        <v>2117</v>
      </c>
      <c r="M24" s="692" t="s">
        <v>1987</v>
      </c>
      <c r="O24" s="1062" t="s">
        <v>2119</v>
      </c>
      <c r="P24" s="692" t="s">
        <v>1028</v>
      </c>
    </row>
    <row r="25" spans="2:16" s="172" customFormat="1" ht="43.2" x14ac:dyDescent="0.3">
      <c r="B25" s="1060">
        <v>20</v>
      </c>
      <c r="C25" s="692" t="s">
        <v>40</v>
      </c>
      <c r="D25" s="692" t="s">
        <v>1449</v>
      </c>
      <c r="E25" s="692" t="s">
        <v>1530</v>
      </c>
      <c r="F25" s="692" t="s">
        <v>1260</v>
      </c>
      <c r="G25" s="692" t="s">
        <v>1545</v>
      </c>
      <c r="H25" s="692"/>
      <c r="I25" s="1060"/>
      <c r="J25" s="692"/>
      <c r="L25" s="1061" t="s">
        <v>2117</v>
      </c>
      <c r="M25" s="692" t="s">
        <v>1988</v>
      </c>
      <c r="O25" s="1062" t="s">
        <v>2119</v>
      </c>
      <c r="P25" s="692" t="s">
        <v>1028</v>
      </c>
    </row>
    <row r="26" spans="2:16" s="172" customFormat="1" ht="43.2" x14ac:dyDescent="0.3">
      <c r="B26" s="1060">
        <v>21</v>
      </c>
      <c r="C26" s="692" t="s">
        <v>41</v>
      </c>
      <c r="D26" s="692" t="s">
        <v>1043</v>
      </c>
      <c r="E26" s="692" t="s">
        <v>1530</v>
      </c>
      <c r="F26" s="692" t="s">
        <v>1260</v>
      </c>
      <c r="G26" s="692" t="s">
        <v>1546</v>
      </c>
      <c r="H26" s="692"/>
      <c r="I26" s="1060"/>
      <c r="J26" s="692"/>
      <c r="L26" s="1061" t="s">
        <v>2117</v>
      </c>
      <c r="M26" s="692" t="s">
        <v>1989</v>
      </c>
      <c r="O26" s="1062" t="s">
        <v>2119</v>
      </c>
      <c r="P26" s="692" t="s">
        <v>1028</v>
      </c>
    </row>
    <row r="27" spans="2:16" s="172" customFormat="1" ht="43.2" x14ac:dyDescent="0.3">
      <c r="B27" s="1060">
        <v>22</v>
      </c>
      <c r="C27" s="692" t="s">
        <v>361</v>
      </c>
      <c r="D27" s="692" t="s">
        <v>1448</v>
      </c>
      <c r="E27" s="692" t="s">
        <v>1530</v>
      </c>
      <c r="F27" s="692" t="s">
        <v>1260</v>
      </c>
      <c r="G27" s="692" t="s">
        <v>1547</v>
      </c>
      <c r="H27" s="692"/>
      <c r="I27" s="1060"/>
      <c r="J27" s="692"/>
      <c r="L27" s="1061" t="s">
        <v>2117</v>
      </c>
      <c r="M27" s="692" t="s">
        <v>1990</v>
      </c>
      <c r="O27" s="1062" t="s">
        <v>2119</v>
      </c>
      <c r="P27" s="692" t="s">
        <v>1028</v>
      </c>
    </row>
    <row r="28" spans="2:16" s="172" customFormat="1" ht="43.2" x14ac:dyDescent="0.3">
      <c r="B28" s="1060">
        <v>23</v>
      </c>
      <c r="C28" s="692" t="s">
        <v>58</v>
      </c>
      <c r="D28" s="692" t="s">
        <v>1548</v>
      </c>
      <c r="E28" s="692" t="s">
        <v>1549</v>
      </c>
      <c r="F28" s="692" t="s">
        <v>1633</v>
      </c>
      <c r="G28" s="692" t="s">
        <v>1686</v>
      </c>
      <c r="H28" s="692"/>
      <c r="I28" s="1060"/>
      <c r="J28" s="692"/>
      <c r="L28" s="1061" t="s">
        <v>2117</v>
      </c>
      <c r="M28" s="692" t="s">
        <v>1991</v>
      </c>
      <c r="O28" s="1062" t="s">
        <v>2119</v>
      </c>
      <c r="P28" s="692" t="s">
        <v>1028</v>
      </c>
    </row>
    <row r="29" spans="2:16" s="172" customFormat="1" ht="43.2" x14ac:dyDescent="0.3">
      <c r="B29" s="1060">
        <v>24</v>
      </c>
      <c r="C29" s="692" t="s">
        <v>19</v>
      </c>
      <c r="D29" s="692" t="s">
        <v>1551</v>
      </c>
      <c r="E29" s="692" t="s">
        <v>1549</v>
      </c>
      <c r="F29" s="692" t="s">
        <v>1636</v>
      </c>
      <c r="G29" s="692" t="s">
        <v>1550</v>
      </c>
      <c r="H29" s="692"/>
      <c r="I29" s="1060"/>
      <c r="J29" s="692"/>
      <c r="L29" s="1061" t="s">
        <v>2117</v>
      </c>
      <c r="M29" s="692" t="s">
        <v>1992</v>
      </c>
      <c r="O29" s="1062" t="s">
        <v>2119</v>
      </c>
      <c r="P29" s="692" t="s">
        <v>1028</v>
      </c>
    </row>
    <row r="30" spans="2:16" s="172" customFormat="1" ht="43.2" x14ac:dyDescent="0.3">
      <c r="B30" s="1060">
        <v>25</v>
      </c>
      <c r="C30" s="692" t="s">
        <v>19</v>
      </c>
      <c r="D30" s="692" t="s">
        <v>1552</v>
      </c>
      <c r="E30" s="692" t="s">
        <v>1549</v>
      </c>
      <c r="F30" s="692" t="s">
        <v>1227</v>
      </c>
      <c r="G30" s="692" t="s">
        <v>1553</v>
      </c>
      <c r="H30" s="692"/>
      <c r="I30" s="1060"/>
      <c r="J30" s="692"/>
      <c r="L30" s="1061" t="s">
        <v>2117</v>
      </c>
      <c r="M30" s="692" t="s">
        <v>1993</v>
      </c>
      <c r="O30" s="1062" t="s">
        <v>2119</v>
      </c>
      <c r="P30" s="692" t="s">
        <v>1028</v>
      </c>
    </row>
    <row r="31" spans="2:16" s="172" customFormat="1" ht="43.2" x14ac:dyDescent="0.3">
      <c r="B31" s="1060">
        <v>26</v>
      </c>
      <c r="C31" s="692" t="s">
        <v>19</v>
      </c>
      <c r="D31" s="692" t="s">
        <v>1554</v>
      </c>
      <c r="E31" s="692" t="s">
        <v>1549</v>
      </c>
      <c r="F31" s="692" t="s">
        <v>1227</v>
      </c>
      <c r="G31" s="692" t="s">
        <v>1553</v>
      </c>
      <c r="H31" s="692"/>
      <c r="I31" s="1060"/>
      <c r="J31" s="692"/>
      <c r="L31" s="1061" t="s">
        <v>2117</v>
      </c>
      <c r="M31" s="692" t="s">
        <v>1994</v>
      </c>
      <c r="O31" s="1062" t="s">
        <v>2119</v>
      </c>
      <c r="P31" s="692" t="s">
        <v>1028</v>
      </c>
    </row>
    <row r="32" spans="2:16" s="172" customFormat="1" ht="43.2" x14ac:dyDescent="0.3">
      <c r="B32" s="1060">
        <v>27</v>
      </c>
      <c r="C32" s="692" t="s">
        <v>1084</v>
      </c>
      <c r="D32" s="692" t="s">
        <v>1555</v>
      </c>
      <c r="E32" s="692" t="s">
        <v>1556</v>
      </c>
      <c r="F32" s="692" t="s">
        <v>1636</v>
      </c>
      <c r="G32" s="692" t="s">
        <v>1557</v>
      </c>
      <c r="H32" s="692"/>
      <c r="I32" s="1060"/>
      <c r="J32" s="692"/>
      <c r="L32" s="1061" t="s">
        <v>2117</v>
      </c>
      <c r="M32" s="692" t="s">
        <v>1995</v>
      </c>
      <c r="O32" s="1062" t="s">
        <v>2119</v>
      </c>
      <c r="P32" s="692" t="s">
        <v>1028</v>
      </c>
    </row>
    <row r="33" spans="2:16" s="172" customFormat="1" ht="43.2" x14ac:dyDescent="0.3">
      <c r="B33" s="1060">
        <v>28</v>
      </c>
      <c r="C33" s="692" t="s">
        <v>1084</v>
      </c>
      <c r="D33" s="692" t="s">
        <v>1558</v>
      </c>
      <c r="E33" s="692" t="s">
        <v>1559</v>
      </c>
      <c r="F33" s="692" t="s">
        <v>1633</v>
      </c>
      <c r="G33" s="692" t="s">
        <v>1560</v>
      </c>
      <c r="H33" s="692"/>
      <c r="I33" s="1060"/>
      <c r="J33" s="1060"/>
      <c r="L33" s="1061" t="s">
        <v>2117</v>
      </c>
      <c r="M33" s="692" t="s">
        <v>1996</v>
      </c>
      <c r="O33" s="1062" t="s">
        <v>2119</v>
      </c>
      <c r="P33" s="692" t="s">
        <v>1028</v>
      </c>
    </row>
    <row r="34" spans="2:16" s="172" customFormat="1" ht="43.2" x14ac:dyDescent="0.3">
      <c r="B34" s="1060">
        <v>29</v>
      </c>
      <c r="C34" s="692" t="s">
        <v>58</v>
      </c>
      <c r="D34" s="692" t="s">
        <v>1561</v>
      </c>
      <c r="E34" s="692" t="s">
        <v>1562</v>
      </c>
      <c r="F34" s="692" t="s">
        <v>1637</v>
      </c>
      <c r="G34" s="692" t="s">
        <v>1563</v>
      </c>
      <c r="H34" s="692"/>
      <c r="I34" s="1060"/>
      <c r="J34" s="692"/>
      <c r="L34" s="1061" t="s">
        <v>2117</v>
      </c>
      <c r="M34" s="692" t="s">
        <v>1997</v>
      </c>
      <c r="O34" s="1062" t="s">
        <v>2119</v>
      </c>
      <c r="P34" s="692" t="s">
        <v>1028</v>
      </c>
    </row>
    <row r="35" spans="2:16" s="172" customFormat="1" ht="43.2" x14ac:dyDescent="0.3">
      <c r="B35" s="1060">
        <v>30</v>
      </c>
      <c r="C35" s="692" t="s">
        <v>58</v>
      </c>
      <c r="D35" s="692" t="s">
        <v>1564</v>
      </c>
      <c r="E35" s="692" t="s">
        <v>1565</v>
      </c>
      <c r="F35" s="692" t="s">
        <v>1638</v>
      </c>
      <c r="G35" s="692" t="s">
        <v>1566</v>
      </c>
      <c r="H35" s="1055" t="s">
        <v>1537</v>
      </c>
      <c r="I35" s="1060"/>
      <c r="J35" s="692"/>
      <c r="L35" s="1061" t="s">
        <v>2117</v>
      </c>
      <c r="M35" s="692" t="s">
        <v>1998</v>
      </c>
      <c r="O35" s="1062" t="s">
        <v>2119</v>
      </c>
      <c r="P35" s="692" t="s">
        <v>1028</v>
      </c>
    </row>
    <row r="36" spans="2:16" s="172" customFormat="1" ht="39.6" hidden="1" x14ac:dyDescent="0.3">
      <c r="B36" s="1060">
        <v>31</v>
      </c>
      <c r="C36" s="692" t="s">
        <v>1716</v>
      </c>
      <c r="D36" s="692" t="s">
        <v>1717</v>
      </c>
      <c r="E36" s="692" t="s">
        <v>1726</v>
      </c>
      <c r="F36" s="692" t="s">
        <v>1260</v>
      </c>
      <c r="G36" s="692" t="s">
        <v>1725</v>
      </c>
      <c r="H36" s="1055"/>
      <c r="I36" s="1060"/>
      <c r="J36" s="692"/>
      <c r="L36" s="1061"/>
      <c r="M36" s="692" t="s">
        <v>1999</v>
      </c>
      <c r="O36" s="1062" t="s">
        <v>2119</v>
      </c>
      <c r="P36" s="692" t="s">
        <v>1028</v>
      </c>
    </row>
    <row r="37" spans="2:16" s="172" customFormat="1" ht="39.6" hidden="1" x14ac:dyDescent="0.3">
      <c r="B37" s="1060">
        <v>32</v>
      </c>
      <c r="C37" s="692" t="s">
        <v>1716</v>
      </c>
      <c r="D37" s="692" t="s">
        <v>1718</v>
      </c>
      <c r="E37" s="692" t="s">
        <v>1726</v>
      </c>
      <c r="F37" s="692" t="s">
        <v>1260</v>
      </c>
      <c r="G37" s="692" t="s">
        <v>1725</v>
      </c>
      <c r="H37" s="1055"/>
      <c r="I37" s="1060"/>
      <c r="J37" s="692"/>
      <c r="L37" s="1061"/>
      <c r="M37" s="692" t="s">
        <v>2000</v>
      </c>
      <c r="O37" s="1062" t="s">
        <v>2119</v>
      </c>
      <c r="P37" s="692" t="s">
        <v>1028</v>
      </c>
    </row>
    <row r="38" spans="2:16" s="172" customFormat="1" ht="39.6" hidden="1" x14ac:dyDescent="0.3">
      <c r="B38" s="1060">
        <v>33</v>
      </c>
      <c r="C38" s="692" t="s">
        <v>1716</v>
      </c>
      <c r="D38" s="692" t="s">
        <v>1722</v>
      </c>
      <c r="E38" s="692" t="s">
        <v>1726</v>
      </c>
      <c r="F38" s="692" t="s">
        <v>1260</v>
      </c>
      <c r="G38" s="692" t="s">
        <v>1725</v>
      </c>
      <c r="H38" s="1055"/>
      <c r="I38" s="1060"/>
      <c r="J38" s="692"/>
      <c r="L38" s="1061"/>
      <c r="M38" s="692" t="s">
        <v>2001</v>
      </c>
      <c r="O38" s="1062" t="s">
        <v>2119</v>
      </c>
      <c r="P38" s="692" t="s">
        <v>1028</v>
      </c>
    </row>
    <row r="39" spans="2:16" s="172" customFormat="1" ht="39.6" hidden="1" x14ac:dyDescent="0.3">
      <c r="B39" s="1060">
        <v>34</v>
      </c>
      <c r="C39" s="692" t="s">
        <v>1716</v>
      </c>
      <c r="D39" s="692" t="s">
        <v>1719</v>
      </c>
      <c r="E39" s="692" t="s">
        <v>1726</v>
      </c>
      <c r="F39" s="692" t="s">
        <v>1260</v>
      </c>
      <c r="G39" s="692" t="s">
        <v>1725</v>
      </c>
      <c r="H39" s="1055"/>
      <c r="I39" s="1060"/>
      <c r="J39" s="692"/>
      <c r="L39" s="1061"/>
      <c r="M39" s="692" t="s">
        <v>2002</v>
      </c>
      <c r="O39" s="1062" t="s">
        <v>2119</v>
      </c>
      <c r="P39" s="692" t="s">
        <v>1028</v>
      </c>
    </row>
    <row r="40" spans="2:16" s="172" customFormat="1" ht="39.6" hidden="1" x14ac:dyDescent="0.3">
      <c r="B40" s="1060">
        <v>35</v>
      </c>
      <c r="C40" s="692" t="s">
        <v>1716</v>
      </c>
      <c r="D40" s="692" t="s">
        <v>1720</v>
      </c>
      <c r="E40" s="692" t="s">
        <v>1726</v>
      </c>
      <c r="F40" s="692" t="s">
        <v>1260</v>
      </c>
      <c r="G40" s="692" t="s">
        <v>1725</v>
      </c>
      <c r="H40" s="1055"/>
      <c r="I40" s="1060"/>
      <c r="J40" s="692"/>
      <c r="L40" s="1061"/>
      <c r="M40" s="692" t="s">
        <v>2003</v>
      </c>
      <c r="O40" s="1062" t="s">
        <v>2119</v>
      </c>
      <c r="P40" s="692" t="s">
        <v>1028</v>
      </c>
    </row>
    <row r="41" spans="2:16" s="172" customFormat="1" ht="39.6" hidden="1" x14ac:dyDescent="0.3">
      <c r="B41" s="1060">
        <v>36</v>
      </c>
      <c r="C41" s="692" t="s">
        <v>1716</v>
      </c>
      <c r="D41" s="692" t="s">
        <v>1721</v>
      </c>
      <c r="E41" s="692" t="s">
        <v>1726</v>
      </c>
      <c r="F41" s="692" t="s">
        <v>1260</v>
      </c>
      <c r="G41" s="692" t="s">
        <v>1725</v>
      </c>
      <c r="H41" s="1055"/>
      <c r="I41" s="1060"/>
      <c r="J41" s="692"/>
      <c r="L41" s="1061"/>
      <c r="M41" s="692" t="s">
        <v>2004</v>
      </c>
      <c r="O41" s="1062" t="s">
        <v>2119</v>
      </c>
      <c r="P41" s="692" t="s">
        <v>1028</v>
      </c>
    </row>
    <row r="42" spans="2:16" s="172" customFormat="1" ht="39.6" hidden="1" x14ac:dyDescent="0.3">
      <c r="B42" s="1060">
        <v>37</v>
      </c>
      <c r="C42" s="692" t="s">
        <v>1716</v>
      </c>
      <c r="D42" s="692" t="s">
        <v>1790</v>
      </c>
      <c r="E42" s="692" t="s">
        <v>1726</v>
      </c>
      <c r="F42" s="692" t="s">
        <v>1260</v>
      </c>
      <c r="G42" s="692" t="s">
        <v>1725</v>
      </c>
      <c r="H42" s="1055"/>
      <c r="I42" s="1060"/>
      <c r="J42" s="692"/>
      <c r="L42" s="1061"/>
      <c r="M42" s="692" t="s">
        <v>2005</v>
      </c>
      <c r="O42" s="1062" t="s">
        <v>2119</v>
      </c>
      <c r="P42" s="692" t="s">
        <v>1028</v>
      </c>
    </row>
    <row r="43" spans="2:16" s="172" customFormat="1" ht="39.6" hidden="1" x14ac:dyDescent="0.3">
      <c r="B43" s="1060">
        <v>38</v>
      </c>
      <c r="C43" s="692" t="s">
        <v>1716</v>
      </c>
      <c r="D43" s="692" t="s">
        <v>1791</v>
      </c>
      <c r="E43" s="692" t="s">
        <v>1726</v>
      </c>
      <c r="F43" s="692" t="s">
        <v>1260</v>
      </c>
      <c r="G43" s="692" t="s">
        <v>1725</v>
      </c>
      <c r="H43" s="1055"/>
      <c r="I43" s="1060"/>
      <c r="J43" s="692"/>
      <c r="L43" s="1061"/>
      <c r="M43" s="692" t="s">
        <v>2006</v>
      </c>
      <c r="O43" s="1062" t="s">
        <v>2119</v>
      </c>
      <c r="P43" s="692" t="s">
        <v>1028</v>
      </c>
    </row>
    <row r="44" spans="2:16" s="172" customFormat="1" ht="39.6" hidden="1" x14ac:dyDescent="0.3">
      <c r="B44" s="1060">
        <v>39</v>
      </c>
      <c r="C44" s="692" t="s">
        <v>1716</v>
      </c>
      <c r="D44" s="692" t="s">
        <v>1723</v>
      </c>
      <c r="E44" s="692" t="s">
        <v>1726</v>
      </c>
      <c r="F44" s="692" t="s">
        <v>1260</v>
      </c>
      <c r="G44" s="692" t="s">
        <v>1725</v>
      </c>
      <c r="H44" s="1055"/>
      <c r="I44" s="1060"/>
      <c r="J44" s="692"/>
      <c r="L44" s="1061"/>
      <c r="M44" s="692" t="s">
        <v>2007</v>
      </c>
      <c r="O44" s="1062" t="s">
        <v>2119</v>
      </c>
      <c r="P44" s="692" t="s">
        <v>1028</v>
      </c>
    </row>
    <row r="45" spans="2:16" s="172" customFormat="1" ht="39.6" hidden="1" x14ac:dyDescent="0.3">
      <c r="B45" s="1060">
        <v>40</v>
      </c>
      <c r="C45" s="692" t="s">
        <v>1716</v>
      </c>
      <c r="D45" s="692" t="s">
        <v>1724</v>
      </c>
      <c r="E45" s="692" t="s">
        <v>1726</v>
      </c>
      <c r="F45" s="692" t="s">
        <v>1260</v>
      </c>
      <c r="G45" s="692" t="s">
        <v>1725</v>
      </c>
      <c r="H45" s="1055"/>
      <c r="I45" s="1060"/>
      <c r="J45" s="692"/>
      <c r="L45" s="1061"/>
      <c r="M45" s="692" t="s">
        <v>2008</v>
      </c>
      <c r="O45" s="1062" t="s">
        <v>2119</v>
      </c>
      <c r="P45" s="692" t="s">
        <v>1028</v>
      </c>
    </row>
    <row r="46" spans="2:16" s="172" customFormat="1" ht="39.6" hidden="1" x14ac:dyDescent="0.3">
      <c r="B46" s="1060">
        <v>41</v>
      </c>
      <c r="C46" s="692" t="s">
        <v>1716</v>
      </c>
      <c r="D46" s="692" t="s">
        <v>1792</v>
      </c>
      <c r="E46" s="692" t="s">
        <v>1726</v>
      </c>
      <c r="F46" s="692" t="s">
        <v>1260</v>
      </c>
      <c r="G46" s="692" t="s">
        <v>1725</v>
      </c>
      <c r="H46" s="1055"/>
      <c r="I46" s="1060"/>
      <c r="J46" s="692"/>
      <c r="L46" s="1061"/>
      <c r="M46" s="692" t="s">
        <v>2009</v>
      </c>
      <c r="O46" s="1062" t="s">
        <v>2119</v>
      </c>
      <c r="P46" s="692" t="s">
        <v>1028</v>
      </c>
    </row>
    <row r="47" spans="2:16" s="172" customFormat="1" ht="39.6" hidden="1" x14ac:dyDescent="0.3">
      <c r="B47" s="1060">
        <v>42</v>
      </c>
      <c r="C47" s="692" t="s">
        <v>1716</v>
      </c>
      <c r="D47" s="692" t="s">
        <v>1793</v>
      </c>
      <c r="E47" s="692" t="s">
        <v>1726</v>
      </c>
      <c r="F47" s="692" t="s">
        <v>1260</v>
      </c>
      <c r="G47" s="692" t="s">
        <v>1725</v>
      </c>
      <c r="H47" s="1055"/>
      <c r="I47" s="1060"/>
      <c r="J47" s="692"/>
      <c r="L47" s="1061"/>
      <c r="M47" s="692" t="s">
        <v>2010</v>
      </c>
      <c r="O47" s="1062" t="s">
        <v>2119</v>
      </c>
      <c r="P47" s="692" t="s">
        <v>1028</v>
      </c>
    </row>
    <row r="48" spans="2:16" s="172" customFormat="1" ht="39.6" hidden="1" x14ac:dyDescent="0.3">
      <c r="B48" s="1060">
        <v>43</v>
      </c>
      <c r="C48" s="692" t="s">
        <v>1716</v>
      </c>
      <c r="D48" s="692" t="s">
        <v>1794</v>
      </c>
      <c r="E48" s="692" t="s">
        <v>1726</v>
      </c>
      <c r="F48" s="692" t="s">
        <v>1260</v>
      </c>
      <c r="G48" s="692" t="s">
        <v>1725</v>
      </c>
      <c r="H48" s="1055"/>
      <c r="I48" s="1060"/>
      <c r="J48" s="692"/>
      <c r="L48" s="1061"/>
      <c r="M48" s="692" t="s">
        <v>2011</v>
      </c>
      <c r="O48" s="1062" t="s">
        <v>2119</v>
      </c>
      <c r="P48" s="692" t="s">
        <v>1028</v>
      </c>
    </row>
    <row r="49" spans="2:16" s="172" customFormat="1" ht="39.6" hidden="1" x14ac:dyDescent="0.3">
      <c r="B49" s="1060">
        <v>44</v>
      </c>
      <c r="C49" s="692" t="s">
        <v>1716</v>
      </c>
      <c r="D49" s="692" t="s">
        <v>1795</v>
      </c>
      <c r="E49" s="692" t="s">
        <v>1726</v>
      </c>
      <c r="F49" s="692" t="s">
        <v>1260</v>
      </c>
      <c r="G49" s="692" t="s">
        <v>1725</v>
      </c>
      <c r="H49" s="1055"/>
      <c r="I49" s="1060"/>
      <c r="J49" s="692"/>
      <c r="L49" s="1061"/>
      <c r="M49" s="692" t="s">
        <v>2012</v>
      </c>
      <c r="O49" s="1062" t="s">
        <v>2119</v>
      </c>
      <c r="P49" s="692" t="s">
        <v>1028</v>
      </c>
    </row>
    <row r="50" spans="2:16" s="172" customFormat="1" ht="39.6" hidden="1" x14ac:dyDescent="0.3">
      <c r="B50" s="1060">
        <v>45</v>
      </c>
      <c r="C50" s="692" t="s">
        <v>1716</v>
      </c>
      <c r="D50" s="692" t="s">
        <v>1806</v>
      </c>
      <c r="E50" s="692" t="s">
        <v>1726</v>
      </c>
      <c r="F50" s="692" t="s">
        <v>1260</v>
      </c>
      <c r="G50" s="692" t="s">
        <v>1725</v>
      </c>
      <c r="H50" s="1055"/>
      <c r="I50" s="1060"/>
      <c r="J50" s="692"/>
      <c r="L50" s="1061"/>
      <c r="M50" s="692" t="s">
        <v>2013</v>
      </c>
      <c r="O50" s="1062" t="s">
        <v>2119</v>
      </c>
      <c r="P50" s="692" t="s">
        <v>1028</v>
      </c>
    </row>
  </sheetData>
  <autoFilter ref="B5:O35" xr:uid="{00000000-0009-0000-0000-000002000000}"/>
  <mergeCells count="2">
    <mergeCell ref="L3:M3"/>
    <mergeCell ref="O3:P3"/>
  </mergeCells>
  <phoneticPr fontId="66" type="noConversion"/>
  <conditionalFormatting sqref="I6:I50">
    <cfRule type="expression" dxfId="177" priority="1">
      <formula>I6 ="X"</formula>
    </cfRule>
  </conditionalFormatting>
  <conditionalFormatting sqref="J6:J7">
    <cfRule type="expression" dxfId="176" priority="4">
      <formula>J6 ="X"</formula>
    </cfRule>
  </conditionalFormatting>
  <conditionalFormatting sqref="J33">
    <cfRule type="expression" dxfId="175" priority="3">
      <formula>J33 ="X"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2:Y154"/>
  <sheetViews>
    <sheetView zoomScale="70" zoomScaleNormal="70" workbookViewId="0">
      <pane xSplit="4" ySplit="14" topLeftCell="E15" activePane="bottomRight" state="frozen"/>
      <selection activeCell="B61" sqref="B61"/>
      <selection pane="topRight" activeCell="B61" sqref="B61"/>
      <selection pane="bottomLeft" activeCell="B61" sqref="B61"/>
      <selection pane="bottomRight" activeCell="E14" sqref="E14:G14"/>
    </sheetView>
  </sheetViews>
  <sheetFormatPr defaultColWidth="9.109375" defaultRowHeight="14.4" x14ac:dyDescent="0.3"/>
  <cols>
    <col min="1" max="1" width="4.5546875" style="234" customWidth="1"/>
    <col min="2" max="2" width="52.6640625" style="234" customWidth="1"/>
    <col min="3" max="4" width="43.88671875" style="234" customWidth="1"/>
    <col min="5" max="5" width="29" style="234" customWidth="1"/>
    <col min="6" max="6" width="29.33203125" style="234" customWidth="1"/>
    <col min="7" max="7" width="29.44140625" style="234" customWidth="1"/>
    <col min="8" max="10" width="30.109375" style="234" customWidth="1"/>
    <col min="11" max="13" width="31.6640625" style="234" customWidth="1"/>
    <col min="14" max="14" width="35.44140625" style="234" customWidth="1"/>
    <col min="15" max="15" width="33.6640625" style="234" customWidth="1"/>
    <col min="16" max="16" width="34.33203125" style="234" customWidth="1"/>
    <col min="17" max="17" width="34.109375" style="234" bestFit="1" customWidth="1"/>
    <col min="18" max="18" width="39.109375" style="234" bestFit="1" customWidth="1"/>
    <col min="19" max="19" width="48.5546875" style="234" customWidth="1"/>
    <col min="20" max="20" width="34.109375" style="234" customWidth="1"/>
    <col min="21" max="22" width="33.6640625" style="234" customWidth="1"/>
    <col min="23" max="23" width="34.109375" style="234" customWidth="1"/>
    <col min="24" max="25" width="33.6640625" style="234" customWidth="1"/>
    <col min="26" max="16384" width="9.109375" style="234"/>
  </cols>
  <sheetData>
    <row r="2" spans="1:25" ht="21" x14ac:dyDescent="0.3">
      <c r="B2" s="230" t="s">
        <v>567</v>
      </c>
      <c r="C2" s="685"/>
      <c r="D2" s="140"/>
      <c r="M2" s="170"/>
      <c r="O2" s="143"/>
      <c r="P2" s="143"/>
      <c r="R2" s="143"/>
      <c r="S2" s="143"/>
      <c r="U2" s="143"/>
      <c r="V2" s="143"/>
      <c r="X2" s="143"/>
      <c r="Y2" s="143"/>
    </row>
    <row r="3" spans="1:25" ht="15" customHeight="1" x14ac:dyDescent="0.3">
      <c r="B3" s="684" t="s">
        <v>607</v>
      </c>
      <c r="C3" s="143" t="s">
        <v>611</v>
      </c>
      <c r="D3" s="143"/>
      <c r="M3" s="170"/>
      <c r="O3" s="143"/>
      <c r="P3" s="143"/>
      <c r="R3" s="143"/>
      <c r="S3" s="143"/>
      <c r="U3" s="143"/>
      <c r="V3" s="143"/>
      <c r="X3" s="143"/>
      <c r="Y3" s="143"/>
    </row>
    <row r="4" spans="1:25" x14ac:dyDescent="0.3">
      <c r="B4" s="231" t="s">
        <v>564</v>
      </c>
      <c r="C4" s="143" t="s">
        <v>608</v>
      </c>
      <c r="D4" s="143"/>
      <c r="M4" s="170"/>
      <c r="O4" s="144"/>
      <c r="P4" s="143"/>
      <c r="R4" s="174"/>
      <c r="S4" s="143"/>
      <c r="U4" s="144"/>
      <c r="V4" s="143"/>
      <c r="X4" s="144"/>
      <c r="Y4" s="143"/>
    </row>
    <row r="5" spans="1:25" x14ac:dyDescent="0.3">
      <c r="B5" s="232" t="s">
        <v>610</v>
      </c>
      <c r="C5" s="234" t="s">
        <v>613</v>
      </c>
      <c r="M5" s="170"/>
      <c r="O5" s="696"/>
      <c r="P5" s="143"/>
      <c r="S5" s="143"/>
      <c r="V5" s="143"/>
      <c r="Y5" s="143"/>
    </row>
    <row r="6" spans="1:25" x14ac:dyDescent="0.3">
      <c r="B6" s="233" t="s">
        <v>609</v>
      </c>
      <c r="C6" s="143" t="s">
        <v>612</v>
      </c>
      <c r="D6" s="143"/>
      <c r="M6" s="170"/>
      <c r="P6" s="143"/>
      <c r="S6" s="143"/>
      <c r="V6" s="143"/>
      <c r="Y6" s="143"/>
    </row>
    <row r="7" spans="1:25" x14ac:dyDescent="0.3">
      <c r="B7" s="705" t="s">
        <v>1639</v>
      </c>
      <c r="C7" s="234" t="s">
        <v>1640</v>
      </c>
      <c r="M7" s="143"/>
      <c r="O7" s="143"/>
      <c r="R7" s="143"/>
      <c r="S7" s="143"/>
      <c r="U7" s="143"/>
      <c r="X7" s="143"/>
    </row>
    <row r="8" spans="1:25" x14ac:dyDescent="0.3">
      <c r="M8" s="143"/>
      <c r="S8" s="143"/>
    </row>
    <row r="9" spans="1:25" ht="15" thickBot="1" x14ac:dyDescent="0.35">
      <c r="C9" s="143"/>
      <c r="D9" s="143"/>
      <c r="E9" s="143"/>
      <c r="F9" s="190"/>
      <c r="G9" s="190"/>
      <c r="H9" s="143"/>
      <c r="I9" s="190"/>
      <c r="J9" s="190"/>
    </row>
    <row r="10" spans="1:25" ht="21" x14ac:dyDescent="0.3">
      <c r="A10" s="266"/>
      <c r="B10" s="235"/>
      <c r="C10" s="298" t="s">
        <v>568</v>
      </c>
      <c r="D10" s="465" t="s">
        <v>671</v>
      </c>
      <c r="E10" s="947" t="s">
        <v>880</v>
      </c>
      <c r="F10" s="948"/>
      <c r="G10" s="949"/>
      <c r="H10" s="950" t="s">
        <v>881</v>
      </c>
      <c r="I10" s="948"/>
      <c r="J10" s="951"/>
      <c r="K10" s="947" t="s">
        <v>882</v>
      </c>
      <c r="L10" s="948"/>
      <c r="M10" s="951"/>
      <c r="N10" s="947" t="s">
        <v>978</v>
      </c>
      <c r="O10" s="948"/>
      <c r="P10" s="949"/>
      <c r="Q10" s="947" t="s">
        <v>1295</v>
      </c>
      <c r="R10" s="948"/>
      <c r="S10" s="949"/>
      <c r="T10" s="947" t="s">
        <v>1294</v>
      </c>
      <c r="U10" s="948"/>
      <c r="V10" s="949"/>
      <c r="W10" s="947" t="s">
        <v>1293</v>
      </c>
      <c r="X10" s="948"/>
      <c r="Y10" s="949"/>
    </row>
    <row r="11" spans="1:25" ht="15" thickBot="1" x14ac:dyDescent="0.35">
      <c r="A11" s="267"/>
      <c r="B11" s="236"/>
      <c r="C11" s="299" t="s">
        <v>565</v>
      </c>
      <c r="D11" s="466"/>
      <c r="E11" s="186" t="s">
        <v>305</v>
      </c>
      <c r="F11" s="187" t="s">
        <v>14</v>
      </c>
      <c r="G11" s="193" t="s">
        <v>15</v>
      </c>
      <c r="H11" s="255" t="s">
        <v>305</v>
      </c>
      <c r="I11" s="187" t="s">
        <v>14</v>
      </c>
      <c r="J11" s="188" t="s">
        <v>15</v>
      </c>
      <c r="K11" s="186" t="s">
        <v>305</v>
      </c>
      <c r="L11" s="187" t="s">
        <v>14</v>
      </c>
      <c r="M11" s="188" t="s">
        <v>15</v>
      </c>
      <c r="N11" s="186" t="s">
        <v>305</v>
      </c>
      <c r="O11" s="187" t="s">
        <v>14</v>
      </c>
      <c r="P11" s="193" t="s">
        <v>15</v>
      </c>
      <c r="Q11" s="186" t="s">
        <v>305</v>
      </c>
      <c r="R11" s="187" t="s">
        <v>14</v>
      </c>
      <c r="S11" s="193" t="s">
        <v>15</v>
      </c>
      <c r="T11" s="186" t="s">
        <v>305</v>
      </c>
      <c r="U11" s="187" t="s">
        <v>14</v>
      </c>
      <c r="V11" s="193" t="s">
        <v>15</v>
      </c>
      <c r="W11" s="186" t="s">
        <v>305</v>
      </c>
      <c r="X11" s="187" t="s">
        <v>14</v>
      </c>
      <c r="Y11" s="193" t="s">
        <v>15</v>
      </c>
    </row>
    <row r="12" spans="1:25" x14ac:dyDescent="0.3">
      <c r="A12" s="275" t="s">
        <v>18</v>
      </c>
      <c r="B12" s="276"/>
      <c r="C12" s="300"/>
      <c r="D12" s="467"/>
      <c r="E12" s="806" t="s">
        <v>19</v>
      </c>
      <c r="F12" s="807"/>
      <c r="G12" s="808"/>
      <c r="H12" s="819" t="s">
        <v>19</v>
      </c>
      <c r="I12" s="807"/>
      <c r="J12" s="808" t="s">
        <v>19</v>
      </c>
      <c r="K12" s="806" t="s">
        <v>19</v>
      </c>
      <c r="L12" s="807" t="s">
        <v>19</v>
      </c>
      <c r="M12" s="808" t="s">
        <v>19</v>
      </c>
      <c r="N12" s="806" t="s">
        <v>19</v>
      </c>
      <c r="O12" s="807" t="s">
        <v>19</v>
      </c>
      <c r="P12" s="808" t="s">
        <v>19</v>
      </c>
      <c r="Q12" s="815" t="s">
        <v>19</v>
      </c>
      <c r="R12" s="816"/>
      <c r="S12" s="817"/>
      <c r="T12" s="806" t="s">
        <v>19</v>
      </c>
      <c r="U12" s="807" t="s">
        <v>19</v>
      </c>
      <c r="V12" s="808" t="s">
        <v>19</v>
      </c>
      <c r="W12" s="806" t="s">
        <v>19</v>
      </c>
      <c r="X12" s="807" t="s">
        <v>19</v>
      </c>
      <c r="Y12" s="808" t="s">
        <v>19</v>
      </c>
    </row>
    <row r="13" spans="1:25" x14ac:dyDescent="0.3">
      <c r="A13" s="234" t="s">
        <v>854</v>
      </c>
      <c r="B13" s="23"/>
      <c r="C13" s="301"/>
      <c r="D13" s="468"/>
      <c r="E13" s="809" t="s">
        <v>855</v>
      </c>
      <c r="F13" s="810"/>
      <c r="G13" s="811"/>
      <c r="H13" s="810" t="s">
        <v>855</v>
      </c>
      <c r="I13" s="810"/>
      <c r="J13" s="811"/>
      <c r="K13" s="809" t="s">
        <v>855</v>
      </c>
      <c r="L13" s="810"/>
      <c r="M13" s="811"/>
      <c r="N13" s="809" t="s">
        <v>855</v>
      </c>
      <c r="O13" s="810"/>
      <c r="P13" s="811"/>
      <c r="Q13" s="809" t="s">
        <v>855</v>
      </c>
      <c r="R13" s="810"/>
      <c r="S13" s="811"/>
      <c r="T13" s="809" t="s">
        <v>855</v>
      </c>
      <c r="U13" s="810"/>
      <c r="V13" s="811"/>
      <c r="W13" s="809" t="s">
        <v>855</v>
      </c>
      <c r="X13" s="810"/>
      <c r="Y13" s="811"/>
    </row>
    <row r="14" spans="1:25" x14ac:dyDescent="0.3">
      <c r="A14" s="289" t="s">
        <v>20</v>
      </c>
      <c r="B14" s="290"/>
      <c r="C14" s="302"/>
      <c r="D14" s="469"/>
      <c r="E14" s="820" t="s">
        <v>21</v>
      </c>
      <c r="F14" s="813"/>
      <c r="G14" s="814"/>
      <c r="H14" s="812" t="s">
        <v>24</v>
      </c>
      <c r="I14" s="813"/>
      <c r="J14" s="814" t="s">
        <v>24</v>
      </c>
      <c r="K14" s="812" t="s">
        <v>21</v>
      </c>
      <c r="L14" s="813" t="s">
        <v>21</v>
      </c>
      <c r="M14" s="814" t="s">
        <v>21</v>
      </c>
      <c r="N14" s="812" t="s">
        <v>21</v>
      </c>
      <c r="O14" s="813" t="s">
        <v>21</v>
      </c>
      <c r="P14" s="814" t="s">
        <v>21</v>
      </c>
      <c r="Q14" s="812" t="s">
        <v>21</v>
      </c>
      <c r="R14" s="813" t="s">
        <v>21</v>
      </c>
      <c r="S14" s="814" t="s">
        <v>21</v>
      </c>
      <c r="T14" s="812" t="s">
        <v>21</v>
      </c>
      <c r="U14" s="813" t="s">
        <v>21</v>
      </c>
      <c r="V14" s="814" t="s">
        <v>21</v>
      </c>
      <c r="W14" s="812" t="s">
        <v>21</v>
      </c>
      <c r="X14" s="813" t="s">
        <v>21</v>
      </c>
      <c r="Y14" s="814" t="s">
        <v>21</v>
      </c>
    </row>
    <row r="15" spans="1:25" x14ac:dyDescent="0.3">
      <c r="A15" s="281" t="s">
        <v>853</v>
      </c>
      <c r="B15" s="274"/>
      <c r="C15" s="303"/>
      <c r="D15" s="296"/>
      <c r="E15" s="291"/>
      <c r="F15" s="277"/>
      <c r="G15" s="278"/>
      <c r="H15" s="277"/>
      <c r="I15" s="277"/>
      <c r="J15" s="278"/>
      <c r="K15" s="277"/>
      <c r="L15" s="277"/>
      <c r="M15" s="278"/>
      <c r="N15" s="277"/>
      <c r="O15" s="277"/>
      <c r="P15" s="279"/>
      <c r="Q15" s="277"/>
      <c r="R15" s="277"/>
      <c r="S15" s="279"/>
      <c r="T15" s="277"/>
      <c r="U15" s="277"/>
      <c r="V15" s="279"/>
      <c r="W15" s="277"/>
      <c r="X15" s="277"/>
      <c r="Y15" s="279"/>
    </row>
    <row r="16" spans="1:25" x14ac:dyDescent="0.3">
      <c r="B16" s="273" t="s">
        <v>856</v>
      </c>
      <c r="C16" s="304" t="s">
        <v>857</v>
      </c>
      <c r="D16" s="297"/>
      <c r="E16" s="936"/>
      <c r="F16" s="937"/>
      <c r="G16" s="938"/>
      <c r="H16" s="937"/>
      <c r="I16" s="937"/>
      <c r="J16" s="938"/>
      <c r="K16" s="605"/>
      <c r="L16" s="606"/>
      <c r="M16" s="607"/>
      <c r="N16" s="605"/>
      <c r="O16" s="606"/>
      <c r="P16" s="607"/>
      <c r="Q16" s="605"/>
      <c r="R16" s="606"/>
      <c r="S16" s="607"/>
      <c r="T16" s="605"/>
      <c r="U16" s="606"/>
      <c r="V16" s="607"/>
      <c r="W16" s="605"/>
      <c r="X16" s="606"/>
      <c r="Y16" s="607"/>
    </row>
    <row r="17" spans="2:25" x14ac:dyDescent="0.3">
      <c r="B17" s="23" t="s">
        <v>858</v>
      </c>
      <c r="C17" s="304">
        <v>1.5</v>
      </c>
      <c r="D17" s="297"/>
      <c r="E17" s="936"/>
      <c r="F17" s="937"/>
      <c r="G17" s="938"/>
      <c r="H17" s="937"/>
      <c r="I17" s="937"/>
      <c r="J17" s="938"/>
      <c r="K17" s="605"/>
      <c r="L17" s="606"/>
      <c r="M17" s="607"/>
      <c r="N17" s="605"/>
      <c r="O17" s="606"/>
      <c r="P17" s="607"/>
      <c r="Q17" s="605"/>
      <c r="R17" s="606"/>
      <c r="S17" s="607"/>
      <c r="T17" s="605"/>
      <c r="U17" s="606"/>
      <c r="V17" s="607"/>
      <c r="W17" s="605"/>
      <c r="X17" s="606"/>
      <c r="Y17" s="607"/>
    </row>
    <row r="18" spans="2:25" x14ac:dyDescent="0.3">
      <c r="B18" s="23" t="s">
        <v>859</v>
      </c>
      <c r="C18" s="304">
        <v>1</v>
      </c>
      <c r="D18" s="297"/>
      <c r="E18" s="936"/>
      <c r="F18" s="937"/>
      <c r="G18" s="938"/>
      <c r="H18" s="937"/>
      <c r="I18" s="937"/>
      <c r="J18" s="938"/>
      <c r="K18" s="605"/>
      <c r="L18" s="606"/>
      <c r="M18" s="607"/>
      <c r="N18" s="605"/>
      <c r="O18" s="606"/>
      <c r="P18" s="607"/>
      <c r="Q18" s="605"/>
      <c r="R18" s="606"/>
      <c r="S18" s="607"/>
      <c r="T18" s="605"/>
      <c r="U18" s="606"/>
      <c r="V18" s="607"/>
      <c r="W18" s="605"/>
      <c r="X18" s="606"/>
      <c r="Y18" s="607"/>
    </row>
    <row r="19" spans="2:25" x14ac:dyDescent="0.3">
      <c r="B19" s="23" t="s">
        <v>875</v>
      </c>
      <c r="C19" s="304">
        <v>0</v>
      </c>
      <c r="D19" s="297"/>
      <c r="E19" s="936"/>
      <c r="F19" s="937"/>
      <c r="G19" s="938"/>
      <c r="H19" s="937"/>
      <c r="I19" s="937"/>
      <c r="J19" s="938"/>
      <c r="K19" s="605"/>
      <c r="L19" s="606"/>
      <c r="M19" s="607"/>
      <c r="N19" s="605"/>
      <c r="O19" s="606"/>
      <c r="P19" s="607"/>
      <c r="Q19" s="605"/>
      <c r="R19" s="606"/>
      <c r="S19" s="607"/>
      <c r="T19" s="605"/>
      <c r="U19" s="606"/>
      <c r="V19" s="607"/>
      <c r="W19" s="605"/>
      <c r="X19" s="606"/>
      <c r="Y19" s="607"/>
    </row>
    <row r="20" spans="2:25" ht="66.75" customHeight="1" x14ac:dyDescent="0.3">
      <c r="B20" s="23" t="s">
        <v>863</v>
      </c>
      <c r="C20" s="304" t="s">
        <v>873</v>
      </c>
      <c r="D20" s="297"/>
      <c r="E20" s="958"/>
      <c r="F20" s="937"/>
      <c r="G20" s="938"/>
      <c r="H20" s="959"/>
      <c r="I20" s="937"/>
      <c r="J20" s="938"/>
      <c r="K20" s="605"/>
      <c r="L20" s="606"/>
      <c r="M20" s="607"/>
      <c r="N20" s="605"/>
      <c r="O20" s="606"/>
      <c r="P20" s="607"/>
      <c r="Q20" s="605"/>
      <c r="R20" s="606"/>
      <c r="S20" s="607"/>
      <c r="T20" s="605"/>
      <c r="U20" s="606"/>
      <c r="V20" s="607"/>
      <c r="W20" s="605"/>
      <c r="X20" s="606"/>
      <c r="Y20" s="607"/>
    </row>
    <row r="21" spans="2:25" x14ac:dyDescent="0.3">
      <c r="B21" s="23" t="s">
        <v>865</v>
      </c>
      <c r="C21" s="304">
        <v>10</v>
      </c>
      <c r="D21" s="297"/>
      <c r="E21" s="936"/>
      <c r="F21" s="937"/>
      <c r="G21" s="938"/>
      <c r="H21" s="937"/>
      <c r="I21" s="937"/>
      <c r="J21" s="938"/>
      <c r="K21" s="605"/>
      <c r="L21" s="606"/>
      <c r="M21" s="607"/>
      <c r="N21" s="605"/>
      <c r="O21" s="606"/>
      <c r="P21" s="607"/>
      <c r="Q21" s="605"/>
      <c r="R21" s="606"/>
      <c r="S21" s="607"/>
      <c r="T21" s="605"/>
      <c r="U21" s="606"/>
      <c r="V21" s="607"/>
      <c r="W21" s="605"/>
      <c r="X21" s="606"/>
      <c r="Y21" s="607"/>
    </row>
    <row r="22" spans="2:25" x14ac:dyDescent="0.3">
      <c r="B22" s="189" t="s">
        <v>866</v>
      </c>
      <c r="C22" s="304">
        <v>10</v>
      </c>
      <c r="D22" s="297"/>
      <c r="E22" s="936"/>
      <c r="F22" s="937"/>
      <c r="G22" s="938"/>
      <c r="H22" s="937"/>
      <c r="I22" s="937"/>
      <c r="J22" s="938"/>
      <c r="K22" s="605"/>
      <c r="L22" s="606"/>
      <c r="M22" s="607"/>
      <c r="N22" s="605"/>
      <c r="O22" s="606"/>
      <c r="P22" s="607"/>
      <c r="Q22" s="605"/>
      <c r="R22" s="606"/>
      <c r="S22" s="607"/>
      <c r="T22" s="605"/>
      <c r="U22" s="606"/>
      <c r="V22" s="607"/>
      <c r="W22" s="605"/>
      <c r="X22" s="606"/>
      <c r="Y22" s="607"/>
    </row>
    <row r="23" spans="2:25" x14ac:dyDescent="0.3">
      <c r="B23" s="189" t="s">
        <v>867</v>
      </c>
      <c r="C23" s="304" t="s">
        <v>874</v>
      </c>
      <c r="D23" s="297"/>
      <c r="E23" s="936"/>
      <c r="F23" s="937"/>
      <c r="G23" s="938"/>
      <c r="H23" s="937"/>
      <c r="I23" s="937"/>
      <c r="J23" s="938"/>
      <c r="K23" s="605"/>
      <c r="L23" s="606"/>
      <c r="M23" s="607"/>
      <c r="N23" s="605"/>
      <c r="O23" s="606"/>
      <c r="P23" s="607"/>
      <c r="Q23" s="605"/>
      <c r="R23" s="606"/>
      <c r="S23" s="607"/>
      <c r="T23" s="605"/>
      <c r="U23" s="606"/>
      <c r="V23" s="607"/>
      <c r="W23" s="605"/>
      <c r="X23" s="606"/>
      <c r="Y23" s="607"/>
    </row>
    <row r="24" spans="2:25" x14ac:dyDescent="0.3">
      <c r="B24" s="189" t="s">
        <v>868</v>
      </c>
      <c r="C24" s="304" t="s">
        <v>979</v>
      </c>
      <c r="D24" s="297"/>
      <c r="E24" s="936"/>
      <c r="F24" s="937"/>
      <c r="G24" s="938"/>
      <c r="H24" s="937"/>
      <c r="I24" s="937"/>
      <c r="J24" s="938"/>
      <c r="K24" s="605"/>
      <c r="L24" s="606"/>
      <c r="M24" s="607"/>
      <c r="N24" s="605"/>
      <c r="O24" s="606"/>
      <c r="P24" s="607"/>
      <c r="Q24" s="605"/>
      <c r="R24" s="606"/>
      <c r="S24" s="607"/>
      <c r="T24" s="605"/>
      <c r="U24" s="606"/>
      <c r="V24" s="607"/>
      <c r="W24" s="605"/>
      <c r="X24" s="606"/>
      <c r="Y24" s="607"/>
    </row>
    <row r="25" spans="2:25" x14ac:dyDescent="0.3">
      <c r="B25" s="189" t="s">
        <v>871</v>
      </c>
      <c r="C25" s="304" t="s">
        <v>874</v>
      </c>
      <c r="D25" s="297"/>
      <c r="E25" s="936"/>
      <c r="F25" s="937"/>
      <c r="G25" s="938"/>
      <c r="H25" s="937"/>
      <c r="I25" s="937"/>
      <c r="J25" s="938"/>
      <c r="K25" s="605"/>
      <c r="L25" s="606"/>
      <c r="M25" s="607"/>
      <c r="N25" s="605"/>
      <c r="O25" s="606"/>
      <c r="P25" s="607"/>
      <c r="Q25" s="605"/>
      <c r="R25" s="606"/>
      <c r="S25" s="607"/>
      <c r="T25" s="605"/>
      <c r="U25" s="606"/>
      <c r="V25" s="607"/>
      <c r="W25" s="605"/>
      <c r="X25" s="606"/>
      <c r="Y25" s="607"/>
    </row>
    <row r="26" spans="2:25" ht="82.8" x14ac:dyDescent="0.3">
      <c r="B26" s="189" t="s">
        <v>860</v>
      </c>
      <c r="C26" s="304" t="s">
        <v>582</v>
      </c>
      <c r="D26" s="297"/>
      <c r="E26" s="936"/>
      <c r="F26" s="937"/>
      <c r="G26" s="938"/>
      <c r="H26" s="937"/>
      <c r="I26" s="937"/>
      <c r="J26" s="938"/>
      <c r="K26" s="605"/>
      <c r="L26" s="606"/>
      <c r="M26" s="607"/>
      <c r="N26" s="605"/>
      <c r="O26" s="606"/>
      <c r="P26" s="607"/>
      <c r="Q26" s="504" t="s">
        <v>1571</v>
      </c>
      <c r="R26" s="505" t="s">
        <v>1136</v>
      </c>
      <c r="S26" s="161" t="s">
        <v>1136</v>
      </c>
      <c r="T26" s="504" t="s">
        <v>1378</v>
      </c>
      <c r="U26" s="505" t="s">
        <v>1137</v>
      </c>
      <c r="V26" s="161" t="s">
        <v>1137</v>
      </c>
      <c r="W26" s="504" t="s">
        <v>1379</v>
      </c>
      <c r="X26" s="505" t="s">
        <v>1137</v>
      </c>
      <c r="Y26" s="161" t="s">
        <v>1645</v>
      </c>
    </row>
    <row r="27" spans="2:25" ht="27.6" x14ac:dyDescent="0.3">
      <c r="B27" s="23" t="s">
        <v>869</v>
      </c>
      <c r="C27" s="304" t="s">
        <v>877</v>
      </c>
      <c r="D27" s="297"/>
      <c r="E27" s="936"/>
      <c r="F27" s="937"/>
      <c r="G27" s="938"/>
      <c r="H27" s="937"/>
      <c r="I27" s="937"/>
      <c r="J27" s="938"/>
      <c r="K27" s="605"/>
      <c r="L27" s="606"/>
      <c r="M27" s="607"/>
      <c r="N27" s="605"/>
      <c r="O27" s="606"/>
      <c r="P27" s="607"/>
      <c r="Q27" s="605"/>
      <c r="R27" s="606"/>
      <c r="S27" s="607"/>
      <c r="T27" s="605"/>
      <c r="U27" s="606"/>
      <c r="V27" s="607"/>
      <c r="W27" s="605"/>
      <c r="X27" s="606"/>
      <c r="Y27" s="607"/>
    </row>
    <row r="28" spans="2:25" ht="27.6" x14ac:dyDescent="0.3">
      <c r="B28" s="23" t="s">
        <v>864</v>
      </c>
      <c r="C28" s="304" t="s">
        <v>879</v>
      </c>
      <c r="D28" s="297"/>
      <c r="E28" s="936"/>
      <c r="F28" s="937"/>
      <c r="G28" s="938"/>
      <c r="H28" s="937"/>
      <c r="I28" s="937"/>
      <c r="J28" s="938"/>
      <c r="K28" s="605"/>
      <c r="L28" s="606"/>
      <c r="M28" s="607"/>
      <c r="N28" s="605"/>
      <c r="O28" s="606"/>
      <c r="P28" s="607"/>
      <c r="Q28" s="605"/>
      <c r="R28" s="606"/>
      <c r="S28" s="607"/>
      <c r="T28" s="605"/>
      <c r="U28" s="606"/>
      <c r="V28" s="607"/>
      <c r="W28" s="605"/>
      <c r="X28" s="606"/>
      <c r="Y28" s="607"/>
    </row>
    <row r="29" spans="2:25" x14ac:dyDescent="0.3">
      <c r="B29" s="23" t="s">
        <v>861</v>
      </c>
      <c r="C29" s="304" t="s">
        <v>878</v>
      </c>
      <c r="D29" s="297"/>
      <c r="E29" s="936"/>
      <c r="F29" s="937"/>
      <c r="G29" s="938"/>
      <c r="H29" s="937"/>
      <c r="I29" s="937"/>
      <c r="J29" s="938"/>
      <c r="K29" s="605"/>
      <c r="L29" s="606"/>
      <c r="M29" s="607"/>
      <c r="N29" s="605"/>
      <c r="O29" s="606"/>
      <c r="P29" s="607"/>
      <c r="Q29" s="605"/>
      <c r="R29" s="606"/>
      <c r="S29" s="607"/>
      <c r="T29" s="605"/>
      <c r="U29" s="606"/>
      <c r="V29" s="607"/>
      <c r="W29" s="605"/>
      <c r="X29" s="606"/>
      <c r="Y29" s="607"/>
    </row>
    <row r="30" spans="2:25" x14ac:dyDescent="0.3">
      <c r="B30" s="23" t="s">
        <v>884</v>
      </c>
      <c r="C30" s="304" t="s">
        <v>45</v>
      </c>
      <c r="D30" s="297"/>
      <c r="E30" s="936"/>
      <c r="F30" s="937"/>
      <c r="G30" s="938"/>
      <c r="H30" s="937"/>
      <c r="I30" s="937"/>
      <c r="J30" s="938"/>
      <c r="K30" s="605"/>
      <c r="L30" s="606"/>
      <c r="M30" s="607"/>
      <c r="N30" s="605"/>
      <c r="O30" s="606"/>
      <c r="P30" s="607"/>
      <c r="Q30" s="605"/>
      <c r="R30" s="606"/>
      <c r="S30" s="607"/>
      <c r="T30" s="605"/>
      <c r="U30" s="606"/>
      <c r="V30" s="607"/>
      <c r="W30" s="605"/>
      <c r="X30" s="606"/>
      <c r="Y30" s="607"/>
    </row>
    <row r="31" spans="2:25" x14ac:dyDescent="0.3">
      <c r="B31" s="23" t="s">
        <v>870</v>
      </c>
      <c r="C31" s="304" t="s">
        <v>45</v>
      </c>
      <c r="D31" s="297"/>
      <c r="E31" s="936"/>
      <c r="F31" s="937"/>
      <c r="G31" s="938"/>
      <c r="H31" s="937"/>
      <c r="I31" s="937"/>
      <c r="J31" s="938"/>
      <c r="K31" s="605"/>
      <c r="L31" s="606"/>
      <c r="M31" s="607"/>
      <c r="N31" s="605"/>
      <c r="O31" s="606"/>
      <c r="P31" s="607"/>
      <c r="Q31" s="605"/>
      <c r="R31" s="606"/>
      <c r="S31" s="607"/>
      <c r="T31" s="605"/>
      <c r="U31" s="606"/>
      <c r="V31" s="607"/>
      <c r="W31" s="605"/>
      <c r="X31" s="606"/>
      <c r="Y31" s="607"/>
    </row>
    <row r="32" spans="2:25" x14ac:dyDescent="0.3">
      <c r="B32" s="23" t="s">
        <v>862</v>
      </c>
      <c r="C32" s="304" t="s">
        <v>45</v>
      </c>
      <c r="D32" s="297"/>
      <c r="E32" s="936"/>
      <c r="F32" s="937"/>
      <c r="G32" s="938"/>
      <c r="H32" s="937"/>
      <c r="I32" s="937"/>
      <c r="J32" s="938"/>
      <c r="K32" s="605"/>
      <c r="L32" s="606"/>
      <c r="M32" s="607"/>
      <c r="N32" s="605"/>
      <c r="O32" s="606"/>
      <c r="P32" s="607"/>
      <c r="Q32" s="605"/>
      <c r="R32" s="606"/>
      <c r="S32" s="607"/>
      <c r="T32" s="605"/>
      <c r="U32" s="606"/>
      <c r="V32" s="607"/>
      <c r="W32" s="605"/>
      <c r="X32" s="606"/>
      <c r="Y32" s="607"/>
    </row>
    <row r="33" spans="1:25" ht="15" thickBot="1" x14ac:dyDescent="0.35">
      <c r="A33" s="144" t="s">
        <v>0</v>
      </c>
      <c r="B33" s="818"/>
      <c r="C33" s="305"/>
      <c r="D33" s="470"/>
      <c r="E33" s="942"/>
      <c r="F33" s="943"/>
      <c r="G33" s="944"/>
      <c r="H33" s="943"/>
      <c r="I33" s="943"/>
      <c r="J33" s="944"/>
      <c r="K33" s="453"/>
      <c r="L33" s="241"/>
      <c r="M33" s="243"/>
      <c r="N33" s="453"/>
      <c r="O33" s="241"/>
      <c r="P33" s="243"/>
      <c r="Q33" s="453"/>
      <c r="R33" s="241"/>
      <c r="S33" s="243"/>
      <c r="T33" s="453"/>
      <c r="U33" s="241"/>
      <c r="V33" s="243"/>
      <c r="W33" s="453"/>
      <c r="X33" s="241"/>
      <c r="Y33" s="243"/>
    </row>
    <row r="34" spans="1:25" ht="28.2" thickBot="1" x14ac:dyDescent="0.35">
      <c r="A34" s="3"/>
      <c r="B34" s="157" t="s">
        <v>797</v>
      </c>
      <c r="C34" s="304" t="s">
        <v>796</v>
      </c>
      <c r="D34" s="471" t="s">
        <v>813</v>
      </c>
      <c r="E34" s="24" t="s">
        <v>795</v>
      </c>
      <c r="F34" s="37" t="s">
        <v>795</v>
      </c>
      <c r="G34" s="42" t="s">
        <v>795</v>
      </c>
      <c r="H34" s="89" t="s">
        <v>795</v>
      </c>
      <c r="I34" s="37" t="s">
        <v>795</v>
      </c>
      <c r="J34" s="42" t="s">
        <v>795</v>
      </c>
      <c r="K34" s="605"/>
      <c r="L34" s="606"/>
      <c r="M34" s="607"/>
      <c r="N34" s="605"/>
      <c r="O34" s="606"/>
      <c r="P34" s="607"/>
      <c r="Q34" s="605"/>
      <c r="R34" s="606"/>
      <c r="S34" s="607"/>
      <c r="T34" s="605"/>
      <c r="U34" s="606"/>
      <c r="V34" s="607"/>
      <c r="W34" s="605"/>
      <c r="X34" s="606"/>
      <c r="Y34" s="607"/>
    </row>
    <row r="35" spans="1:25" ht="15" thickBot="1" x14ac:dyDescent="0.35">
      <c r="A35" s="3"/>
      <c r="B35" s="23" t="s">
        <v>5</v>
      </c>
      <c r="C35" s="304">
        <v>4.3999999999999997E-2</v>
      </c>
      <c r="D35" s="459" t="s">
        <v>649</v>
      </c>
      <c r="E35" s="98">
        <v>4.3999999999999997E-2</v>
      </c>
      <c r="F35" s="62">
        <v>4.3999999999999997E-2</v>
      </c>
      <c r="G35" s="72">
        <v>4.7E-2</v>
      </c>
      <c r="H35" s="93">
        <v>5.2999999999999999E-2</v>
      </c>
      <c r="I35" s="62">
        <v>5.2999999999999999E-2</v>
      </c>
      <c r="J35" s="72">
        <v>2.8000000000000001E-2</v>
      </c>
      <c r="K35" s="605"/>
      <c r="L35" s="606"/>
      <c r="M35" s="607"/>
      <c r="N35" s="605"/>
      <c r="O35" s="606"/>
      <c r="P35" s="607"/>
      <c r="Q35" s="605"/>
      <c r="R35" s="606"/>
      <c r="S35" s="607"/>
      <c r="T35" s="605"/>
      <c r="U35" s="606"/>
      <c r="V35" s="607"/>
      <c r="W35" s="605"/>
      <c r="X35" s="606"/>
      <c r="Y35" s="607"/>
    </row>
    <row r="36" spans="1:25" ht="137.25" customHeight="1" thickBot="1" x14ac:dyDescent="0.35">
      <c r="A36" s="3"/>
      <c r="B36" s="23" t="s">
        <v>6</v>
      </c>
      <c r="C36" s="304" t="s">
        <v>1486</v>
      </c>
      <c r="D36" s="459" t="s">
        <v>672</v>
      </c>
      <c r="E36" s="24" t="s">
        <v>1487</v>
      </c>
      <c r="F36" s="37" t="s">
        <v>1487</v>
      </c>
      <c r="G36" s="42" t="s">
        <v>2071</v>
      </c>
      <c r="H36" s="89" t="s">
        <v>1490</v>
      </c>
      <c r="I36" s="37" t="s">
        <v>1491</v>
      </c>
      <c r="J36" s="42" t="s">
        <v>2072</v>
      </c>
      <c r="K36" s="605"/>
      <c r="L36" s="606"/>
      <c r="M36" s="607"/>
      <c r="N36" s="605"/>
      <c r="O36" s="606"/>
      <c r="P36" s="607"/>
      <c r="Q36" s="605"/>
      <c r="R36" s="606"/>
      <c r="S36" s="607"/>
      <c r="T36" s="605"/>
      <c r="U36" s="606"/>
      <c r="V36" s="607"/>
      <c r="W36" s="605"/>
      <c r="X36" s="606"/>
      <c r="Y36" s="607"/>
    </row>
    <row r="37" spans="1:25" ht="28.2" thickBot="1" x14ac:dyDescent="0.35">
      <c r="A37" s="3"/>
      <c r="B37" s="157" t="s">
        <v>1471</v>
      </c>
      <c r="C37" s="304" t="s">
        <v>1488</v>
      </c>
      <c r="D37" s="459" t="s">
        <v>752</v>
      </c>
      <c r="E37" s="24" t="s">
        <v>1473</v>
      </c>
      <c r="F37" s="37" t="s">
        <v>1473</v>
      </c>
      <c r="G37" s="42" t="s">
        <v>1818</v>
      </c>
      <c r="H37" s="472" t="s">
        <v>1476</v>
      </c>
      <c r="I37" s="262" t="s">
        <v>1476</v>
      </c>
      <c r="J37" s="42" t="s">
        <v>1818</v>
      </c>
      <c r="K37" s="605"/>
      <c r="L37" s="606"/>
      <c r="M37" s="607"/>
      <c r="N37" s="605"/>
      <c r="O37" s="606"/>
      <c r="P37" s="607"/>
      <c r="Q37" s="605"/>
      <c r="R37" s="606"/>
      <c r="S37" s="607"/>
      <c r="T37" s="605"/>
      <c r="U37" s="606"/>
      <c r="V37" s="607"/>
      <c r="W37" s="605"/>
      <c r="X37" s="606"/>
      <c r="Y37" s="607"/>
    </row>
    <row r="38" spans="1:25" ht="28.2" thickBot="1" x14ac:dyDescent="0.35">
      <c r="A38" s="3"/>
      <c r="B38" s="157" t="s">
        <v>1472</v>
      </c>
      <c r="C38" s="304" t="s">
        <v>1489</v>
      </c>
      <c r="D38" s="459" t="s">
        <v>753</v>
      </c>
      <c r="E38" s="24" t="s">
        <v>1474</v>
      </c>
      <c r="F38" s="37" t="s">
        <v>1474</v>
      </c>
      <c r="G38" s="42" t="s">
        <v>1475</v>
      </c>
      <c r="H38" s="472" t="s">
        <v>1477</v>
      </c>
      <c r="I38" s="262" t="s">
        <v>1477</v>
      </c>
      <c r="J38" s="42" t="s">
        <v>1475</v>
      </c>
      <c r="K38" s="605"/>
      <c r="L38" s="606"/>
      <c r="M38" s="607"/>
      <c r="N38" s="605"/>
      <c r="O38" s="606"/>
      <c r="P38" s="607"/>
      <c r="Q38" s="605"/>
      <c r="R38" s="606"/>
      <c r="S38" s="607"/>
      <c r="T38" s="605"/>
      <c r="U38" s="606"/>
      <c r="V38" s="607"/>
      <c r="W38" s="605"/>
      <c r="X38" s="606"/>
      <c r="Y38" s="607"/>
    </row>
    <row r="39" spans="1:25" ht="27" thickBot="1" x14ac:dyDescent="0.35">
      <c r="A39" s="3"/>
      <c r="B39" s="23" t="s">
        <v>2</v>
      </c>
      <c r="C39" s="304" t="s">
        <v>791</v>
      </c>
      <c r="D39" s="459" t="s">
        <v>814</v>
      </c>
      <c r="E39" s="98" t="s">
        <v>791</v>
      </c>
      <c r="F39" s="62" t="s">
        <v>791</v>
      </c>
      <c r="G39" s="72" t="s">
        <v>798</v>
      </c>
      <c r="H39" s="93" t="s">
        <v>798</v>
      </c>
      <c r="I39" s="93" t="s">
        <v>798</v>
      </c>
      <c r="J39" s="72" t="s">
        <v>798</v>
      </c>
      <c r="K39" s="605"/>
      <c r="L39" s="606"/>
      <c r="M39" s="607"/>
      <c r="N39" s="605"/>
      <c r="O39" s="606"/>
      <c r="P39" s="607"/>
      <c r="Q39" s="605"/>
      <c r="R39" s="606"/>
      <c r="S39" s="607"/>
      <c r="T39" s="605"/>
      <c r="U39" s="606"/>
      <c r="V39" s="607"/>
      <c r="W39" s="605"/>
      <c r="X39" s="606"/>
      <c r="Y39" s="607"/>
    </row>
    <row r="40" spans="1:25" ht="15" thickBot="1" x14ac:dyDescent="0.35">
      <c r="A40" s="3"/>
      <c r="B40" s="23" t="s">
        <v>3</v>
      </c>
      <c r="C40" s="304">
        <v>9.0999999999999998E-2</v>
      </c>
      <c r="D40" s="459" t="s">
        <v>652</v>
      </c>
      <c r="E40" s="24">
        <v>9.0999999999999998E-2</v>
      </c>
      <c r="F40" s="62">
        <v>9.0999999999999998E-2</v>
      </c>
      <c r="G40" s="72">
        <v>0.06</v>
      </c>
      <c r="H40" s="93">
        <v>5.6000000000000001E-2</v>
      </c>
      <c r="I40" s="62">
        <v>5.6000000000000001E-2</v>
      </c>
      <c r="J40" s="72">
        <v>5.5E-2</v>
      </c>
      <c r="K40" s="605"/>
      <c r="L40" s="606"/>
      <c r="M40" s="607"/>
      <c r="N40" s="605"/>
      <c r="O40" s="606"/>
      <c r="P40" s="607"/>
      <c r="Q40" s="605"/>
      <c r="R40" s="606"/>
      <c r="S40" s="607"/>
      <c r="T40" s="605"/>
      <c r="U40" s="606"/>
      <c r="V40" s="607"/>
      <c r="W40" s="605"/>
      <c r="X40" s="606"/>
      <c r="Y40" s="607"/>
    </row>
    <row r="41" spans="1:25" ht="193.5" customHeight="1" thickBot="1" x14ac:dyDescent="0.35">
      <c r="A41" s="3"/>
      <c r="B41" s="23" t="s">
        <v>1</v>
      </c>
      <c r="C41" s="304" t="s">
        <v>818</v>
      </c>
      <c r="D41" s="459" t="s">
        <v>672</v>
      </c>
      <c r="E41" s="24" t="s">
        <v>1587</v>
      </c>
      <c r="F41" s="37" t="s">
        <v>1589</v>
      </c>
      <c r="G41" s="42" t="s">
        <v>1819</v>
      </c>
      <c r="H41" s="89" t="s">
        <v>1593</v>
      </c>
      <c r="I41" s="37" t="s">
        <v>1594</v>
      </c>
      <c r="J41" s="42" t="s">
        <v>1820</v>
      </c>
      <c r="K41" s="605"/>
      <c r="L41" s="606"/>
      <c r="M41" s="607"/>
      <c r="N41" s="605"/>
      <c r="O41" s="606"/>
      <c r="P41" s="607"/>
      <c r="Q41" s="605"/>
      <c r="R41" s="606"/>
      <c r="S41" s="607"/>
      <c r="T41" s="605"/>
      <c r="U41" s="606"/>
      <c r="V41" s="607"/>
      <c r="W41" s="605"/>
      <c r="X41" s="606"/>
      <c r="Y41" s="607"/>
    </row>
    <row r="42" spans="1:25" ht="42" thickBot="1" x14ac:dyDescent="0.35">
      <c r="A42" s="3"/>
      <c r="B42" s="23" t="s">
        <v>9</v>
      </c>
      <c r="C42" s="304" t="s">
        <v>850</v>
      </c>
      <c r="D42" s="459" t="s">
        <v>815</v>
      </c>
      <c r="E42" s="24" t="s">
        <v>851</v>
      </c>
      <c r="F42" s="37" t="s">
        <v>851</v>
      </c>
      <c r="G42" s="42" t="s">
        <v>596</v>
      </c>
      <c r="H42" s="89" t="s">
        <v>1493</v>
      </c>
      <c r="I42" s="37" t="s">
        <v>1493</v>
      </c>
      <c r="J42" s="42" t="s">
        <v>1492</v>
      </c>
      <c r="K42" s="605"/>
      <c r="L42" s="606"/>
      <c r="M42" s="607"/>
      <c r="N42" s="605"/>
      <c r="O42" s="606"/>
      <c r="P42" s="607"/>
      <c r="Q42" s="605"/>
      <c r="R42" s="606"/>
      <c r="S42" s="607"/>
      <c r="T42" s="605"/>
      <c r="U42" s="606"/>
      <c r="V42" s="607"/>
      <c r="W42" s="605"/>
      <c r="X42" s="606"/>
      <c r="Y42" s="607"/>
    </row>
    <row r="43" spans="1:25" ht="42" thickBot="1" x14ac:dyDescent="0.35">
      <c r="A43" s="3"/>
      <c r="B43" s="23" t="s">
        <v>97</v>
      </c>
      <c r="C43" s="304" t="s">
        <v>792</v>
      </c>
      <c r="D43" s="459" t="s">
        <v>653</v>
      </c>
      <c r="E43" s="165" t="s">
        <v>793</v>
      </c>
      <c r="F43" s="37" t="s">
        <v>793</v>
      </c>
      <c r="G43" s="42">
        <v>7.0999999999999994E-2</v>
      </c>
      <c r="H43" s="89" t="s">
        <v>595</v>
      </c>
      <c r="I43" s="37" t="s">
        <v>584</v>
      </c>
      <c r="J43" s="42" t="s">
        <v>619</v>
      </c>
      <c r="K43" s="605"/>
      <c r="L43" s="606"/>
      <c r="M43" s="607"/>
      <c r="N43" s="605"/>
      <c r="O43" s="606"/>
      <c r="P43" s="607"/>
      <c r="Q43" s="605"/>
      <c r="R43" s="606"/>
      <c r="S43" s="607"/>
      <c r="T43" s="605"/>
      <c r="U43" s="606"/>
      <c r="V43" s="607"/>
      <c r="W43" s="605"/>
      <c r="X43" s="606"/>
      <c r="Y43" s="607"/>
    </row>
    <row r="44" spans="1:25" ht="198.75" customHeight="1" thickBot="1" x14ac:dyDescent="0.35">
      <c r="A44" s="3"/>
      <c r="B44" s="157" t="s">
        <v>940</v>
      </c>
      <c r="C44" s="304" t="s">
        <v>849</v>
      </c>
      <c r="D44" s="459" t="s">
        <v>672</v>
      </c>
      <c r="E44" s="24" t="s">
        <v>1588</v>
      </c>
      <c r="F44" s="37" t="s">
        <v>1588</v>
      </c>
      <c r="G44" s="42" t="s">
        <v>1470</v>
      </c>
      <c r="H44" s="89" t="s">
        <v>1590</v>
      </c>
      <c r="I44" s="37" t="s">
        <v>1590</v>
      </c>
      <c r="J44" s="42" t="s">
        <v>799</v>
      </c>
      <c r="K44" s="605"/>
      <c r="L44" s="606"/>
      <c r="M44" s="607"/>
      <c r="N44" s="605"/>
      <c r="O44" s="606"/>
      <c r="P44" s="607"/>
      <c r="Q44" s="605"/>
      <c r="R44" s="606"/>
      <c r="S44" s="607"/>
      <c r="T44" s="605"/>
      <c r="U44" s="606"/>
      <c r="V44" s="607"/>
      <c r="W44" s="605"/>
      <c r="X44" s="606"/>
      <c r="Y44" s="607"/>
    </row>
    <row r="45" spans="1:25" ht="42" thickBot="1" x14ac:dyDescent="0.35">
      <c r="A45" s="3"/>
      <c r="B45" s="157" t="s">
        <v>852</v>
      </c>
      <c r="C45" s="304" t="s">
        <v>593</v>
      </c>
      <c r="D45" s="459" t="s">
        <v>654</v>
      </c>
      <c r="E45" s="605"/>
      <c r="F45" s="606"/>
      <c r="G45" s="607"/>
      <c r="H45" s="89" t="s">
        <v>1085</v>
      </c>
      <c r="I45" s="37" t="s">
        <v>1085</v>
      </c>
      <c r="J45" s="42" t="s">
        <v>1086</v>
      </c>
      <c r="K45" s="605"/>
      <c r="L45" s="606"/>
      <c r="M45" s="607"/>
      <c r="N45" s="605"/>
      <c r="O45" s="606"/>
      <c r="P45" s="607"/>
      <c r="Q45" s="605"/>
      <c r="R45" s="606"/>
      <c r="S45" s="607"/>
      <c r="T45" s="605"/>
      <c r="U45" s="606"/>
      <c r="V45" s="607"/>
      <c r="W45" s="605"/>
      <c r="X45" s="606"/>
      <c r="Y45" s="607"/>
    </row>
    <row r="46" spans="1:25" ht="15" thickBot="1" x14ac:dyDescent="0.35">
      <c r="A46" s="3"/>
      <c r="B46" s="23" t="s">
        <v>1276</v>
      </c>
      <c r="C46" s="304" t="s">
        <v>187</v>
      </c>
      <c r="D46" s="459" t="s">
        <v>655</v>
      </c>
      <c r="E46" s="24" t="s">
        <v>187</v>
      </c>
      <c r="F46" s="37" t="s">
        <v>187</v>
      </c>
      <c r="G46" s="72" t="s">
        <v>187</v>
      </c>
      <c r="H46" s="24" t="s">
        <v>187</v>
      </c>
      <c r="I46" s="37" t="s">
        <v>187</v>
      </c>
      <c r="J46" s="72" t="s">
        <v>187</v>
      </c>
      <c r="K46" s="605"/>
      <c r="L46" s="606"/>
      <c r="M46" s="607"/>
      <c r="N46" s="605"/>
      <c r="O46" s="606"/>
      <c r="P46" s="607"/>
      <c r="Q46" s="504" t="s">
        <v>187</v>
      </c>
      <c r="R46" s="505" t="s">
        <v>187</v>
      </c>
      <c r="S46" s="161" t="s">
        <v>187</v>
      </c>
      <c r="T46" s="504" t="s">
        <v>187</v>
      </c>
      <c r="U46" s="505" t="s">
        <v>187</v>
      </c>
      <c r="V46" s="161" t="s">
        <v>187</v>
      </c>
      <c r="W46" s="504" t="s">
        <v>187</v>
      </c>
      <c r="X46" s="505" t="s">
        <v>187</v>
      </c>
      <c r="Y46" s="161" t="s">
        <v>187</v>
      </c>
    </row>
    <row r="47" spans="1:25" ht="83.4" thickBot="1" x14ac:dyDescent="0.35">
      <c r="A47" s="3"/>
      <c r="B47" s="23" t="s">
        <v>11</v>
      </c>
      <c r="C47" s="304">
        <v>0.25</v>
      </c>
      <c r="D47" s="459" t="s">
        <v>656</v>
      </c>
      <c r="E47" s="98">
        <v>0.25</v>
      </c>
      <c r="F47" s="62">
        <v>0.25</v>
      </c>
      <c r="G47" s="72">
        <v>0.36</v>
      </c>
      <c r="H47" s="98">
        <v>0.25</v>
      </c>
      <c r="I47" s="62">
        <v>0.25</v>
      </c>
      <c r="J47" s="72">
        <v>0.34</v>
      </c>
      <c r="K47" s="605"/>
      <c r="L47" s="606"/>
      <c r="M47" s="607"/>
      <c r="N47" s="605"/>
      <c r="O47" s="606"/>
      <c r="P47" s="607"/>
      <c r="Q47" s="504" t="s">
        <v>1362</v>
      </c>
      <c r="R47" s="505" t="s">
        <v>1362</v>
      </c>
      <c r="S47" s="161" t="s">
        <v>1368</v>
      </c>
      <c r="T47" s="504" t="s">
        <v>1362</v>
      </c>
      <c r="U47" s="505" t="s">
        <v>1362</v>
      </c>
      <c r="V47" s="161" t="s">
        <v>1368</v>
      </c>
      <c r="W47" s="504" t="s">
        <v>1372</v>
      </c>
      <c r="X47" s="505" t="s">
        <v>1372</v>
      </c>
      <c r="Y47" s="161" t="s">
        <v>1375</v>
      </c>
    </row>
    <row r="48" spans="1:25" ht="83.4" thickBot="1" x14ac:dyDescent="0.35">
      <c r="A48" s="3"/>
      <c r="B48" s="23" t="s">
        <v>12</v>
      </c>
      <c r="C48" s="306">
        <v>0.2</v>
      </c>
      <c r="D48" s="459" t="s">
        <v>657</v>
      </c>
      <c r="E48" s="269">
        <v>0.2</v>
      </c>
      <c r="F48" s="270">
        <v>0.2</v>
      </c>
      <c r="G48" s="72">
        <v>0.25</v>
      </c>
      <c r="H48" s="269">
        <v>0.2</v>
      </c>
      <c r="I48" s="270">
        <v>0.2</v>
      </c>
      <c r="J48" s="72">
        <v>0.22</v>
      </c>
      <c r="K48" s="605"/>
      <c r="L48" s="606"/>
      <c r="M48" s="607"/>
      <c r="N48" s="605"/>
      <c r="O48" s="606"/>
      <c r="P48" s="607"/>
      <c r="Q48" s="504" t="s">
        <v>1363</v>
      </c>
      <c r="R48" s="505" t="s">
        <v>1363</v>
      </c>
      <c r="S48" s="161" t="s">
        <v>1367</v>
      </c>
      <c r="T48" s="504" t="s">
        <v>1363</v>
      </c>
      <c r="U48" s="505" t="s">
        <v>1363</v>
      </c>
      <c r="V48" s="161" t="s">
        <v>1367</v>
      </c>
      <c r="W48" s="504" t="s">
        <v>1373</v>
      </c>
      <c r="X48" s="505" t="s">
        <v>1373</v>
      </c>
      <c r="Y48" s="161" t="s">
        <v>1376</v>
      </c>
    </row>
    <row r="49" spans="1:25" ht="80.25" customHeight="1" thickBot="1" x14ac:dyDescent="0.35">
      <c r="A49" s="3"/>
      <c r="B49" s="23" t="s">
        <v>13</v>
      </c>
      <c r="C49" s="304">
        <v>0.45</v>
      </c>
      <c r="D49" s="459" t="s">
        <v>658</v>
      </c>
      <c r="E49" s="98">
        <v>0.45</v>
      </c>
      <c r="F49" s="62">
        <v>0.45</v>
      </c>
      <c r="G49" s="72">
        <v>0.42</v>
      </c>
      <c r="H49" s="98">
        <v>0.45</v>
      </c>
      <c r="I49" s="62">
        <v>0.45</v>
      </c>
      <c r="J49" s="72">
        <v>0.42</v>
      </c>
      <c r="K49" s="605"/>
      <c r="L49" s="606"/>
      <c r="M49" s="607"/>
      <c r="N49" s="605"/>
      <c r="O49" s="606"/>
      <c r="P49" s="607"/>
      <c r="Q49" s="504" t="s">
        <v>1364</v>
      </c>
      <c r="R49" s="505" t="s">
        <v>1365</v>
      </c>
      <c r="S49" s="161" t="s">
        <v>1366</v>
      </c>
      <c r="T49" s="504" t="s">
        <v>1369</v>
      </c>
      <c r="U49" s="505" t="s">
        <v>1370</v>
      </c>
      <c r="V49" s="161" t="s">
        <v>1371</v>
      </c>
      <c r="W49" s="504" t="s">
        <v>1374</v>
      </c>
      <c r="X49" s="505" t="s">
        <v>1374</v>
      </c>
      <c r="Y49" s="161" t="s">
        <v>1377</v>
      </c>
    </row>
    <row r="50" spans="1:25" ht="42" thickBot="1" x14ac:dyDescent="0.35">
      <c r="A50" s="3"/>
      <c r="B50" s="23" t="s">
        <v>47</v>
      </c>
      <c r="C50" s="304" t="s">
        <v>45</v>
      </c>
      <c r="D50" s="459" t="s">
        <v>659</v>
      </c>
      <c r="E50" s="605"/>
      <c r="F50" s="606"/>
      <c r="G50" s="607"/>
      <c r="H50" s="89" t="s">
        <v>889</v>
      </c>
      <c r="I50" s="37" t="s">
        <v>889</v>
      </c>
      <c r="J50" s="273" t="s">
        <v>49</v>
      </c>
      <c r="K50" s="605"/>
      <c r="L50" s="606"/>
      <c r="M50" s="607"/>
      <c r="N50" s="605"/>
      <c r="O50" s="606"/>
      <c r="P50" s="607"/>
      <c r="Q50" s="605"/>
      <c r="R50" s="606"/>
      <c r="S50" s="607"/>
      <c r="T50" s="605"/>
      <c r="U50" s="606"/>
      <c r="V50" s="607"/>
      <c r="W50" s="605"/>
      <c r="X50" s="606"/>
      <c r="Y50" s="607"/>
    </row>
    <row r="51" spans="1:25" ht="15" thickBot="1" x14ac:dyDescent="0.35">
      <c r="B51" s="23" t="s">
        <v>42</v>
      </c>
      <c r="C51" s="304" t="s">
        <v>45</v>
      </c>
      <c r="D51" s="460"/>
      <c r="E51" s="605"/>
      <c r="F51" s="606"/>
      <c r="G51" s="607"/>
      <c r="H51" s="605"/>
      <c r="I51" s="606"/>
      <c r="J51" s="607"/>
      <c r="K51" s="605"/>
      <c r="L51" s="606"/>
      <c r="M51" s="607"/>
      <c r="N51" s="605"/>
      <c r="O51" s="606"/>
      <c r="P51" s="607"/>
      <c r="Q51" s="605"/>
      <c r="R51" s="606"/>
      <c r="S51" s="607"/>
      <c r="T51" s="605"/>
      <c r="U51" s="606"/>
      <c r="V51" s="607"/>
      <c r="W51" s="605"/>
      <c r="X51" s="606"/>
      <c r="Y51" s="607"/>
    </row>
    <row r="52" spans="1:25" ht="15" thickBot="1" x14ac:dyDescent="0.35">
      <c r="B52" s="23" t="s">
        <v>43</v>
      </c>
      <c r="C52" s="304" t="s">
        <v>45</v>
      </c>
      <c r="D52" s="460"/>
      <c r="E52" s="605"/>
      <c r="F52" s="606"/>
      <c r="G52" s="607"/>
      <c r="H52" s="605"/>
      <c r="I52" s="606"/>
      <c r="J52" s="607"/>
      <c r="K52" s="605"/>
      <c r="L52" s="606"/>
      <c r="M52" s="607"/>
      <c r="N52" s="605"/>
      <c r="O52" s="606"/>
      <c r="P52" s="607"/>
      <c r="Q52" s="605"/>
      <c r="R52" s="606"/>
      <c r="S52" s="607"/>
      <c r="T52" s="605"/>
      <c r="U52" s="606"/>
      <c r="V52" s="607"/>
      <c r="W52" s="605"/>
      <c r="X52" s="606"/>
      <c r="Y52" s="607"/>
    </row>
    <row r="53" spans="1:25" ht="15" thickBot="1" x14ac:dyDescent="0.35">
      <c r="B53" s="23" t="s">
        <v>44</v>
      </c>
      <c r="C53" s="304" t="s">
        <v>45</v>
      </c>
      <c r="D53" s="460"/>
      <c r="E53" s="605"/>
      <c r="F53" s="606"/>
      <c r="G53" s="607"/>
      <c r="H53" s="605"/>
      <c r="I53" s="606"/>
      <c r="J53" s="607"/>
      <c r="K53" s="605"/>
      <c r="L53" s="606"/>
      <c r="M53" s="607"/>
      <c r="N53" s="605"/>
      <c r="O53" s="606"/>
      <c r="P53" s="607"/>
      <c r="Q53" s="605"/>
      <c r="R53" s="606"/>
      <c r="S53" s="607"/>
      <c r="T53" s="605"/>
      <c r="U53" s="606"/>
      <c r="V53" s="607"/>
      <c r="W53" s="605"/>
      <c r="X53" s="606"/>
      <c r="Y53" s="607"/>
    </row>
    <row r="54" spans="1:25" ht="28.2" thickBot="1" x14ac:dyDescent="0.35">
      <c r="B54" s="23" t="s">
        <v>315</v>
      </c>
      <c r="C54" s="304" t="s">
        <v>1010</v>
      </c>
      <c r="D54" s="460"/>
      <c r="E54" s="605"/>
      <c r="F54" s="606"/>
      <c r="G54" s="607"/>
      <c r="H54" s="605"/>
      <c r="I54" s="606"/>
      <c r="J54" s="607"/>
      <c r="K54" s="605"/>
      <c r="L54" s="606"/>
      <c r="M54" s="607"/>
      <c r="N54" s="605"/>
      <c r="O54" s="606"/>
      <c r="P54" s="607"/>
      <c r="Q54" s="605"/>
      <c r="R54" s="606"/>
      <c r="S54" s="607"/>
      <c r="T54" s="605"/>
      <c r="U54" s="606"/>
      <c r="V54" s="607"/>
      <c r="W54" s="605"/>
      <c r="X54" s="606"/>
      <c r="Y54" s="607"/>
    </row>
    <row r="55" spans="1:25" ht="15" thickBot="1" x14ac:dyDescent="0.35">
      <c r="A55" s="234" t="s">
        <v>59</v>
      </c>
      <c r="B55" s="23"/>
      <c r="C55" s="307"/>
      <c r="D55" s="460"/>
      <c r="E55" s="453"/>
      <c r="F55" s="241"/>
      <c r="G55" s="243"/>
      <c r="H55" s="453"/>
      <c r="I55" s="241"/>
      <c r="J55" s="243"/>
      <c r="K55" s="453"/>
      <c r="L55" s="241"/>
      <c r="M55" s="243"/>
      <c r="N55" s="453"/>
      <c r="O55" s="241"/>
      <c r="P55" s="243"/>
      <c r="Q55" s="453"/>
      <c r="R55" s="241"/>
      <c r="S55" s="243"/>
      <c r="T55" s="453"/>
      <c r="U55" s="241"/>
      <c r="V55" s="243"/>
      <c r="W55" s="453"/>
      <c r="X55" s="241"/>
      <c r="Y55" s="243"/>
    </row>
    <row r="56" spans="1:25" ht="30" customHeight="1" thickBot="1" x14ac:dyDescent="0.35">
      <c r="B56" s="23" t="s">
        <v>134</v>
      </c>
      <c r="C56" s="304" t="s">
        <v>569</v>
      </c>
      <c r="D56" s="460"/>
      <c r="E56" s="605"/>
      <c r="F56" s="606"/>
      <c r="G56" s="607"/>
      <c r="H56" s="605"/>
      <c r="I56" s="606"/>
      <c r="J56" s="607"/>
      <c r="K56" s="605"/>
      <c r="L56" s="606"/>
      <c r="M56" s="607"/>
      <c r="N56" s="605"/>
      <c r="O56" s="606"/>
      <c r="P56" s="607"/>
      <c r="Q56" s="605"/>
      <c r="R56" s="606"/>
      <c r="S56" s="607"/>
      <c r="T56" s="605"/>
      <c r="U56" s="606"/>
      <c r="V56" s="607"/>
      <c r="W56" s="605"/>
      <c r="X56" s="606"/>
      <c r="Y56" s="607"/>
    </row>
    <row r="57" spans="1:25" ht="15" thickBot="1" x14ac:dyDescent="0.35">
      <c r="B57" s="23" t="s">
        <v>50</v>
      </c>
      <c r="C57" s="304" t="s">
        <v>1621</v>
      </c>
      <c r="D57" s="460"/>
      <c r="E57" s="605"/>
      <c r="F57" s="606"/>
      <c r="G57" s="607"/>
      <c r="H57" s="605"/>
      <c r="I57" s="606"/>
      <c r="J57" s="607"/>
      <c r="K57" s="605"/>
      <c r="L57" s="606"/>
      <c r="M57" s="607"/>
      <c r="N57" s="605"/>
      <c r="O57" s="606"/>
      <c r="P57" s="607"/>
      <c r="Q57" s="605"/>
      <c r="R57" s="606"/>
      <c r="S57" s="607"/>
      <c r="T57" s="605"/>
      <c r="U57" s="606"/>
      <c r="V57" s="607"/>
      <c r="W57" s="605"/>
      <c r="X57" s="606"/>
      <c r="Y57" s="607"/>
    </row>
    <row r="58" spans="1:25" ht="15" thickBot="1" x14ac:dyDescent="0.35">
      <c r="A58" s="271"/>
      <c r="B58" s="23" t="s">
        <v>51</v>
      </c>
      <c r="C58" s="304" t="s">
        <v>1058</v>
      </c>
      <c r="D58" s="460"/>
      <c r="E58" s="605"/>
      <c r="F58" s="606"/>
      <c r="G58" s="607"/>
      <c r="H58" s="605"/>
      <c r="I58" s="606"/>
      <c r="J58" s="607"/>
      <c r="K58" s="605"/>
      <c r="L58" s="606"/>
      <c r="M58" s="607"/>
      <c r="N58" s="605"/>
      <c r="O58" s="606"/>
      <c r="P58" s="607"/>
      <c r="Q58" s="605"/>
      <c r="R58" s="606"/>
      <c r="S58" s="607"/>
      <c r="T58" s="605"/>
      <c r="U58" s="606"/>
      <c r="V58" s="607"/>
      <c r="W58" s="605"/>
      <c r="X58" s="606"/>
      <c r="Y58" s="607"/>
    </row>
    <row r="59" spans="1:25" ht="15" thickBot="1" x14ac:dyDescent="0.35">
      <c r="A59" s="271"/>
      <c r="B59" s="23" t="s">
        <v>52</v>
      </c>
      <c r="C59" s="304" t="s">
        <v>1059</v>
      </c>
      <c r="D59" s="460"/>
      <c r="E59" s="605"/>
      <c r="F59" s="606"/>
      <c r="G59" s="607"/>
      <c r="H59" s="605"/>
      <c r="I59" s="606"/>
      <c r="J59" s="607"/>
      <c r="K59" s="605"/>
      <c r="L59" s="606"/>
      <c r="M59" s="607"/>
      <c r="N59" s="605"/>
      <c r="O59" s="606"/>
      <c r="P59" s="607"/>
      <c r="Q59" s="605"/>
      <c r="R59" s="606"/>
      <c r="S59" s="607"/>
      <c r="T59" s="605"/>
      <c r="U59" s="606"/>
      <c r="V59" s="607"/>
      <c r="W59" s="605"/>
      <c r="X59" s="606"/>
      <c r="Y59" s="607"/>
    </row>
    <row r="60" spans="1:25" ht="15" thickBot="1" x14ac:dyDescent="0.35">
      <c r="B60" s="23" t="s">
        <v>140</v>
      </c>
      <c r="C60" s="304" t="s">
        <v>146</v>
      </c>
      <c r="D60" s="460"/>
      <c r="E60" s="605"/>
      <c r="F60" s="606"/>
      <c r="G60" s="607"/>
      <c r="H60" s="605"/>
      <c r="I60" s="606"/>
      <c r="J60" s="607"/>
      <c r="K60" s="605"/>
      <c r="L60" s="606"/>
      <c r="M60" s="607"/>
      <c r="N60" s="605"/>
      <c r="O60" s="606"/>
      <c r="P60" s="607"/>
      <c r="Q60" s="605"/>
      <c r="R60" s="606"/>
      <c r="S60" s="607"/>
      <c r="T60" s="605"/>
      <c r="U60" s="606"/>
      <c r="V60" s="607"/>
      <c r="W60" s="605"/>
      <c r="X60" s="606"/>
      <c r="Y60" s="607"/>
    </row>
    <row r="61" spans="1:25" ht="152.4" thickBot="1" x14ac:dyDescent="0.35">
      <c r="B61" s="23" t="s">
        <v>53</v>
      </c>
      <c r="C61" s="304" t="s">
        <v>160</v>
      </c>
      <c r="D61" s="459" t="s">
        <v>660</v>
      </c>
      <c r="E61" s="605"/>
      <c r="F61" s="606"/>
      <c r="G61" s="607"/>
      <c r="H61" s="605"/>
      <c r="I61" s="606"/>
      <c r="J61" s="607"/>
      <c r="K61" s="89" t="s">
        <v>1953</v>
      </c>
      <c r="L61" s="37" t="s">
        <v>1954</v>
      </c>
      <c r="M61" s="76" t="s">
        <v>1690</v>
      </c>
      <c r="N61" s="605"/>
      <c r="O61" s="606"/>
      <c r="P61" s="607"/>
      <c r="Q61" s="605"/>
      <c r="R61" s="606"/>
      <c r="S61" s="607"/>
      <c r="T61" s="605"/>
      <c r="U61" s="606"/>
      <c r="V61" s="607"/>
      <c r="W61" s="605"/>
      <c r="X61" s="606"/>
      <c r="Y61" s="607"/>
    </row>
    <row r="62" spans="1:25" ht="25.5" customHeight="1" thickBot="1" x14ac:dyDescent="0.35">
      <c r="B62" s="23" t="s">
        <v>1580</v>
      </c>
      <c r="C62" s="304" t="s">
        <v>129</v>
      </c>
      <c r="D62" s="460"/>
      <c r="E62" s="605"/>
      <c r="F62" s="606"/>
      <c r="G62" s="607"/>
      <c r="H62" s="605"/>
      <c r="I62" s="606"/>
      <c r="J62" s="607"/>
      <c r="K62" s="605"/>
      <c r="L62" s="606"/>
      <c r="M62" s="607"/>
      <c r="N62" s="605"/>
      <c r="O62" s="606"/>
      <c r="P62" s="607"/>
      <c r="Q62" s="605"/>
      <c r="R62" s="606"/>
      <c r="S62" s="607"/>
      <c r="T62" s="605"/>
      <c r="U62" s="606"/>
      <c r="V62" s="607"/>
      <c r="W62" s="605"/>
      <c r="X62" s="606"/>
      <c r="Y62" s="607"/>
    </row>
    <row r="63" spans="1:25" ht="25.5" customHeight="1" thickBot="1" x14ac:dyDescent="0.35">
      <c r="B63" s="23" t="s">
        <v>1579</v>
      </c>
      <c r="C63" s="304"/>
      <c r="D63" s="460"/>
      <c r="E63" s="605"/>
      <c r="F63" s="606"/>
      <c r="G63" s="607"/>
      <c r="H63" s="605"/>
      <c r="I63" s="606"/>
      <c r="J63" s="607"/>
      <c r="K63" s="605"/>
      <c r="L63" s="606"/>
      <c r="M63" s="607"/>
      <c r="N63" s="605"/>
      <c r="O63" s="606"/>
      <c r="P63" s="607"/>
      <c r="Q63" s="605"/>
      <c r="R63" s="606"/>
      <c r="S63" s="607"/>
      <c r="T63" s="605"/>
      <c r="U63" s="606"/>
      <c r="V63" s="607"/>
      <c r="W63" s="605"/>
      <c r="X63" s="606"/>
      <c r="Y63" s="607"/>
    </row>
    <row r="64" spans="1:25" ht="25.5" customHeight="1" thickBot="1" x14ac:dyDescent="0.35">
      <c r="B64" s="23" t="s">
        <v>1585</v>
      </c>
      <c r="C64" s="304"/>
      <c r="D64" s="460"/>
      <c r="E64" s="605"/>
      <c r="F64" s="606"/>
      <c r="G64" s="607"/>
      <c r="H64" s="605"/>
      <c r="I64" s="606"/>
      <c r="J64" s="607"/>
      <c r="K64" s="605"/>
      <c r="L64" s="606"/>
      <c r="M64" s="607"/>
      <c r="N64" s="605"/>
      <c r="O64" s="606"/>
      <c r="P64" s="607"/>
      <c r="Q64" s="605"/>
      <c r="R64" s="606"/>
      <c r="S64" s="607"/>
      <c r="T64" s="605"/>
      <c r="U64" s="606"/>
      <c r="V64" s="607"/>
      <c r="W64" s="605"/>
      <c r="X64" s="606"/>
      <c r="Y64" s="607"/>
    </row>
    <row r="65" spans="1:25" ht="15" thickBot="1" x14ac:dyDescent="0.35">
      <c r="A65" s="271"/>
      <c r="B65" s="23" t="s">
        <v>841</v>
      </c>
      <c r="C65" s="304" t="s">
        <v>844</v>
      </c>
      <c r="D65" s="460"/>
      <c r="E65" s="605"/>
      <c r="F65" s="606"/>
      <c r="G65" s="607"/>
      <c r="H65" s="605"/>
      <c r="I65" s="606"/>
      <c r="J65" s="607"/>
      <c r="K65" s="605"/>
      <c r="L65" s="606"/>
      <c r="M65" s="607"/>
      <c r="N65" s="605"/>
      <c r="O65" s="606"/>
      <c r="P65" s="607"/>
      <c r="Q65" s="605"/>
      <c r="R65" s="606"/>
      <c r="S65" s="607"/>
      <c r="T65" s="605"/>
      <c r="U65" s="606"/>
      <c r="V65" s="607"/>
      <c r="W65" s="605"/>
      <c r="X65" s="606"/>
      <c r="Y65" s="607"/>
    </row>
    <row r="66" spans="1:25" ht="15" thickBot="1" x14ac:dyDescent="0.35">
      <c r="B66" s="23" t="s">
        <v>842</v>
      </c>
      <c r="C66" s="304" t="s">
        <v>845</v>
      </c>
      <c r="D66" s="460" t="s">
        <v>887</v>
      </c>
      <c r="E66" s="605"/>
      <c r="F66" s="606"/>
      <c r="G66" s="607"/>
      <c r="H66" s="605"/>
      <c r="I66" s="606"/>
      <c r="J66" s="607"/>
      <c r="K66" s="605"/>
      <c r="L66" s="606"/>
      <c r="M66" s="607"/>
      <c r="N66" s="605"/>
      <c r="O66" s="606"/>
      <c r="P66" s="607"/>
      <c r="Q66" s="605"/>
      <c r="R66" s="606"/>
      <c r="S66" s="607"/>
      <c r="T66" s="605"/>
      <c r="U66" s="606"/>
      <c r="V66" s="607"/>
      <c r="W66" s="605"/>
      <c r="X66" s="606"/>
      <c r="Y66" s="607"/>
    </row>
    <row r="67" spans="1:25" ht="15" thickBot="1" x14ac:dyDescent="0.35">
      <c r="B67" s="23" t="s">
        <v>872</v>
      </c>
      <c r="C67" s="304" t="s">
        <v>876</v>
      </c>
      <c r="D67" s="460" t="s">
        <v>886</v>
      </c>
      <c r="E67" s="605"/>
      <c r="F67" s="606"/>
      <c r="G67" s="607"/>
      <c r="H67" s="605"/>
      <c r="I67" s="606"/>
      <c r="J67" s="607"/>
      <c r="K67" s="605"/>
      <c r="L67" s="606"/>
      <c r="M67" s="607"/>
      <c r="N67" s="605"/>
      <c r="O67" s="606"/>
      <c r="P67" s="607"/>
      <c r="Q67" s="605"/>
      <c r="R67" s="606"/>
      <c r="S67" s="607"/>
      <c r="T67" s="605"/>
      <c r="U67" s="606"/>
      <c r="V67" s="607"/>
      <c r="W67" s="605"/>
      <c r="X67" s="606"/>
      <c r="Y67" s="607"/>
    </row>
    <row r="68" spans="1:25" ht="15" thickBot="1" x14ac:dyDescent="0.35">
      <c r="B68" s="23" t="s">
        <v>137</v>
      </c>
      <c r="C68" s="304" t="s">
        <v>45</v>
      </c>
      <c r="D68" s="460" t="s">
        <v>888</v>
      </c>
      <c r="E68" s="605"/>
      <c r="F68" s="606"/>
      <c r="G68" s="607"/>
      <c r="H68" s="605"/>
      <c r="I68" s="606"/>
      <c r="J68" s="607"/>
      <c r="K68" s="605"/>
      <c r="L68" s="606"/>
      <c r="M68" s="607"/>
      <c r="N68" s="605"/>
      <c r="O68" s="606"/>
      <c r="P68" s="607"/>
      <c r="Q68" s="605"/>
      <c r="R68" s="606"/>
      <c r="S68" s="607"/>
      <c r="T68" s="605"/>
      <c r="U68" s="606"/>
      <c r="V68" s="607"/>
      <c r="W68" s="605"/>
      <c r="X68" s="606"/>
      <c r="Y68" s="607"/>
    </row>
    <row r="69" spans="1:25" ht="15" thickBot="1" x14ac:dyDescent="0.35">
      <c r="B69" s="23" t="s">
        <v>54</v>
      </c>
      <c r="C69" s="304"/>
      <c r="D69" s="460"/>
      <c r="E69" s="605"/>
      <c r="F69" s="606"/>
      <c r="G69" s="607"/>
      <c r="H69" s="605"/>
      <c r="I69" s="606"/>
      <c r="J69" s="607"/>
      <c r="K69" s="605"/>
      <c r="L69" s="606"/>
      <c r="M69" s="607"/>
      <c r="N69" s="605"/>
      <c r="O69" s="606"/>
      <c r="P69" s="607"/>
      <c r="Q69" s="605"/>
      <c r="R69" s="606"/>
      <c r="S69" s="607"/>
      <c r="T69" s="605"/>
      <c r="U69" s="606"/>
      <c r="V69" s="607"/>
      <c r="W69" s="605"/>
      <c r="X69" s="606"/>
      <c r="Y69" s="607"/>
    </row>
    <row r="70" spans="1:25" ht="15" thickBot="1" x14ac:dyDescent="0.35">
      <c r="B70" s="23" t="s">
        <v>130</v>
      </c>
      <c r="C70" s="304"/>
      <c r="D70" s="460"/>
      <c r="E70" s="605"/>
      <c r="F70" s="606"/>
      <c r="G70" s="607"/>
      <c r="H70" s="605"/>
      <c r="I70" s="606"/>
      <c r="J70" s="607"/>
      <c r="K70" s="605"/>
      <c r="L70" s="606"/>
      <c r="M70" s="607"/>
      <c r="N70" s="605"/>
      <c r="O70" s="606"/>
      <c r="P70" s="607"/>
      <c r="Q70" s="605"/>
      <c r="R70" s="606"/>
      <c r="S70" s="607"/>
      <c r="T70" s="605"/>
      <c r="U70" s="606"/>
      <c r="V70" s="607"/>
      <c r="W70" s="605"/>
      <c r="X70" s="606"/>
      <c r="Y70" s="607"/>
    </row>
    <row r="71" spans="1:25" ht="85.5" customHeight="1" thickBot="1" x14ac:dyDescent="0.35">
      <c r="B71" s="23" t="s">
        <v>55</v>
      </c>
      <c r="C71" s="304"/>
      <c r="D71" s="459" t="s">
        <v>661</v>
      </c>
      <c r="E71" s="605"/>
      <c r="F71" s="606"/>
      <c r="G71" s="607"/>
      <c r="H71" s="605"/>
      <c r="I71" s="606"/>
      <c r="J71" s="606"/>
      <c r="K71" s="605"/>
      <c r="L71" s="89" t="s">
        <v>1460</v>
      </c>
      <c r="M71" s="76" t="s">
        <v>1460</v>
      </c>
      <c r="N71" s="605"/>
      <c r="O71" s="606"/>
      <c r="P71" s="607"/>
      <c r="Q71" s="605"/>
      <c r="R71" s="606"/>
      <c r="S71" s="607"/>
      <c r="T71" s="605"/>
      <c r="U71" s="606"/>
      <c r="V71" s="607"/>
      <c r="W71" s="605"/>
      <c r="X71" s="606"/>
      <c r="Y71" s="607"/>
    </row>
    <row r="72" spans="1:25" x14ac:dyDescent="0.3">
      <c r="B72" s="23" t="s">
        <v>848</v>
      </c>
      <c r="C72" s="304" t="s">
        <v>45</v>
      </c>
      <c r="D72" s="461"/>
      <c r="E72" s="605"/>
      <c r="F72" s="606"/>
      <c r="G72" s="607"/>
      <c r="H72" s="605"/>
      <c r="I72" s="606"/>
      <c r="J72" s="607"/>
      <c r="K72" s="605"/>
      <c r="L72" s="606"/>
      <c r="M72" s="607"/>
      <c r="N72" s="605"/>
      <c r="O72" s="606"/>
      <c r="P72" s="607"/>
      <c r="Q72" s="605"/>
      <c r="R72" s="606"/>
      <c r="S72" s="607"/>
      <c r="T72" s="605"/>
      <c r="U72" s="606"/>
      <c r="V72" s="607"/>
      <c r="W72" s="605"/>
      <c r="X72" s="606"/>
      <c r="Y72" s="607"/>
    </row>
    <row r="73" spans="1:25" s="706" customFormat="1" x14ac:dyDescent="0.3">
      <c r="A73" s="706" t="s">
        <v>1647</v>
      </c>
      <c r="C73" s="707"/>
      <c r="D73" s="721"/>
      <c r="E73" s="453"/>
      <c r="F73" s="241"/>
      <c r="G73" s="243"/>
      <c r="H73" s="453"/>
      <c r="I73" s="241"/>
      <c r="J73" s="243"/>
      <c r="K73" s="453"/>
      <c r="L73" s="241"/>
      <c r="M73" s="243"/>
      <c r="N73" s="453"/>
      <c r="O73" s="241"/>
      <c r="P73" s="243"/>
      <c r="Q73" s="453"/>
      <c r="R73" s="241"/>
      <c r="S73" s="243"/>
      <c r="T73" s="453"/>
      <c r="U73" s="241"/>
      <c r="V73" s="243"/>
      <c r="W73" s="453"/>
      <c r="X73" s="241"/>
      <c r="Y73" s="243"/>
    </row>
    <row r="74" spans="1:25" s="706" customFormat="1" ht="27.6" x14ac:dyDescent="0.3">
      <c r="B74" s="711" t="s">
        <v>408</v>
      </c>
      <c r="C74" s="707" t="s">
        <v>1007</v>
      </c>
      <c r="D74" s="722" t="s">
        <v>831</v>
      </c>
      <c r="E74" s="605"/>
      <c r="F74" s="606"/>
      <c r="G74" s="607"/>
      <c r="H74" s="605"/>
      <c r="I74" s="606"/>
      <c r="J74" s="607"/>
      <c r="K74" s="605"/>
      <c r="L74" s="606"/>
      <c r="M74" s="607"/>
      <c r="N74" s="605"/>
      <c r="O74" s="606"/>
      <c r="P74" s="607"/>
      <c r="Q74" s="605"/>
      <c r="R74" s="606"/>
      <c r="S74" s="607"/>
      <c r="T74" s="605"/>
      <c r="U74" s="606"/>
      <c r="V74" s="607"/>
      <c r="W74" s="605"/>
      <c r="X74" s="606"/>
      <c r="Y74" s="607"/>
    </row>
    <row r="75" spans="1:25" s="706" customFormat="1" ht="27.6" x14ac:dyDescent="0.3">
      <c r="B75" s="711" t="s">
        <v>829</v>
      </c>
      <c r="C75" s="707" t="s">
        <v>1008</v>
      </c>
      <c r="D75" s="722" t="s">
        <v>828</v>
      </c>
      <c r="E75" s="605"/>
      <c r="F75" s="606"/>
      <c r="G75" s="607"/>
      <c r="H75" s="605"/>
      <c r="I75" s="606"/>
      <c r="J75" s="607"/>
      <c r="K75" s="605"/>
      <c r="L75" s="606"/>
      <c r="M75" s="607"/>
      <c r="N75" s="605"/>
      <c r="O75" s="606"/>
      <c r="P75" s="607"/>
      <c r="Q75" s="605"/>
      <c r="R75" s="606"/>
      <c r="S75" s="607"/>
      <c r="T75" s="605"/>
      <c r="U75" s="606"/>
      <c r="V75" s="607"/>
      <c r="W75" s="605"/>
      <c r="X75" s="606"/>
      <c r="Y75" s="607"/>
    </row>
    <row r="76" spans="1:25" s="706" customFormat="1" ht="40.5" customHeight="1" x14ac:dyDescent="0.3">
      <c r="B76" s="711" t="s">
        <v>300</v>
      </c>
      <c r="C76" s="712" t="s">
        <v>1011</v>
      </c>
      <c r="D76" s="722" t="s">
        <v>825</v>
      </c>
      <c r="E76" s="605"/>
      <c r="F76" s="606"/>
      <c r="G76" s="607"/>
      <c r="H76" s="605"/>
      <c r="I76" s="606"/>
      <c r="J76" s="607"/>
      <c r="K76" s="605"/>
      <c r="L76" s="606"/>
      <c r="M76" s="607"/>
      <c r="N76" s="605"/>
      <c r="O76" s="606"/>
      <c r="P76" s="607"/>
      <c r="Q76" s="605"/>
      <c r="R76" s="606"/>
      <c r="S76" s="607"/>
      <c r="T76" s="605"/>
      <c r="U76" s="606"/>
      <c r="V76" s="607"/>
      <c r="W76" s="605"/>
      <c r="X76" s="606"/>
      <c r="Y76" s="607"/>
    </row>
    <row r="77" spans="1:25" s="706" customFormat="1" ht="27.6" x14ac:dyDescent="0.3">
      <c r="B77" s="711" t="s">
        <v>475</v>
      </c>
      <c r="C77" s="707" t="s">
        <v>1009</v>
      </c>
      <c r="D77" s="722" t="s">
        <v>826</v>
      </c>
      <c r="E77" s="605"/>
      <c r="F77" s="606"/>
      <c r="G77" s="607"/>
      <c r="H77" s="605"/>
      <c r="I77" s="606"/>
      <c r="J77" s="607"/>
      <c r="K77" s="605"/>
      <c r="L77" s="606"/>
      <c r="M77" s="607"/>
      <c r="N77" s="605"/>
      <c r="O77" s="606"/>
      <c r="P77" s="607"/>
      <c r="Q77" s="605"/>
      <c r="R77" s="606"/>
      <c r="S77" s="607"/>
      <c r="T77" s="605"/>
      <c r="U77" s="606"/>
      <c r="V77" s="607"/>
      <c r="W77" s="605"/>
      <c r="X77" s="606"/>
      <c r="Y77" s="607"/>
    </row>
    <row r="78" spans="1:25" s="706" customFormat="1" x14ac:dyDescent="0.3">
      <c r="B78" s="711" t="s">
        <v>476</v>
      </c>
      <c r="C78" s="707" t="s">
        <v>45</v>
      </c>
      <c r="D78" s="722" t="s">
        <v>827</v>
      </c>
      <c r="E78" s="605"/>
      <c r="F78" s="606"/>
      <c r="G78" s="607"/>
      <c r="H78" s="605"/>
      <c r="I78" s="606"/>
      <c r="J78" s="607"/>
      <c r="K78" s="605"/>
      <c r="L78" s="606"/>
      <c r="M78" s="607"/>
      <c r="N78" s="605"/>
      <c r="O78" s="606"/>
      <c r="P78" s="607"/>
      <c r="Q78" s="605"/>
      <c r="R78" s="606"/>
      <c r="S78" s="607"/>
      <c r="T78" s="605"/>
      <c r="U78" s="606"/>
      <c r="V78" s="607"/>
      <c r="W78" s="605"/>
      <c r="X78" s="606"/>
      <c r="Y78" s="607"/>
    </row>
    <row r="79" spans="1:25" s="706" customFormat="1" ht="41.4" x14ac:dyDescent="0.3">
      <c r="B79" s="711" t="s">
        <v>301</v>
      </c>
      <c r="C79" s="707" t="s">
        <v>1010</v>
      </c>
      <c r="D79" s="722" t="s">
        <v>846</v>
      </c>
      <c r="E79" s="605"/>
      <c r="F79" s="606"/>
      <c r="G79" s="607"/>
      <c r="H79" s="605"/>
      <c r="I79" s="606"/>
      <c r="J79" s="607"/>
      <c r="K79" s="605"/>
      <c r="L79" s="606"/>
      <c r="M79" s="607"/>
      <c r="N79" s="605"/>
      <c r="O79" s="606"/>
      <c r="P79" s="607"/>
      <c r="Q79" s="605"/>
      <c r="R79" s="606"/>
      <c r="S79" s="607"/>
      <c r="T79" s="605"/>
      <c r="U79" s="606"/>
      <c r="V79" s="607"/>
      <c r="W79" s="605"/>
      <c r="X79" s="606"/>
      <c r="Y79" s="607"/>
    </row>
    <row r="80" spans="1:25" s="706" customFormat="1" ht="41.4" x14ac:dyDescent="0.3">
      <c r="B80" s="711" t="s">
        <v>302</v>
      </c>
      <c r="C80" s="707" t="s">
        <v>1010</v>
      </c>
      <c r="D80" s="722" t="s">
        <v>847</v>
      </c>
      <c r="E80" s="605"/>
      <c r="F80" s="606"/>
      <c r="G80" s="607"/>
      <c r="H80" s="605"/>
      <c r="I80" s="606"/>
      <c r="J80" s="607"/>
      <c r="K80" s="605"/>
      <c r="L80" s="606"/>
      <c r="M80" s="607"/>
      <c r="N80" s="605"/>
      <c r="O80" s="606"/>
      <c r="P80" s="607"/>
      <c r="Q80" s="605"/>
      <c r="R80" s="606"/>
      <c r="S80" s="607"/>
      <c r="T80" s="605"/>
      <c r="U80" s="606"/>
      <c r="V80" s="607"/>
      <c r="W80" s="605"/>
      <c r="X80" s="606"/>
      <c r="Y80" s="607"/>
    </row>
    <row r="81" spans="1:25" x14ac:dyDescent="0.3">
      <c r="A81" s="234" t="s">
        <v>63</v>
      </c>
      <c r="B81" s="23"/>
      <c r="C81" s="307"/>
      <c r="D81" s="462"/>
      <c r="E81" s="473"/>
      <c r="F81" s="143"/>
      <c r="G81" s="256"/>
      <c r="H81" s="453"/>
      <c r="I81" s="241"/>
      <c r="J81" s="243"/>
      <c r="K81" s="453"/>
      <c r="L81" s="241"/>
      <c r="M81" s="243"/>
      <c r="N81" s="453"/>
      <c r="O81" s="241"/>
      <c r="P81" s="243"/>
      <c r="Q81" s="453"/>
      <c r="R81" s="241"/>
      <c r="S81" s="243"/>
      <c r="T81" s="453"/>
      <c r="U81" s="241"/>
      <c r="V81" s="243"/>
      <c r="W81" s="453"/>
      <c r="X81" s="241"/>
      <c r="Y81" s="243"/>
    </row>
    <row r="82" spans="1:25" ht="110.4" x14ac:dyDescent="0.3">
      <c r="A82" s="3"/>
      <c r="B82" s="23" t="s">
        <v>64</v>
      </c>
      <c r="C82" s="304" t="s">
        <v>976</v>
      </c>
      <c r="D82" s="461"/>
      <c r="E82" s="605"/>
      <c r="F82" s="606"/>
      <c r="G82" s="607"/>
      <c r="H82" s="605"/>
      <c r="I82" s="606"/>
      <c r="J82" s="607"/>
      <c r="K82" s="605"/>
      <c r="L82" s="606"/>
      <c r="M82" s="607"/>
      <c r="N82" s="165" t="s">
        <v>1676</v>
      </c>
      <c r="O82" s="37" t="s">
        <v>1677</v>
      </c>
      <c r="P82" s="42" t="s">
        <v>1822</v>
      </c>
      <c r="Q82" s="24" t="s">
        <v>1380</v>
      </c>
      <c r="R82" s="89" t="s">
        <v>1380</v>
      </c>
      <c r="S82" s="42" t="s">
        <v>2040</v>
      </c>
      <c r="T82" s="605"/>
      <c r="U82" s="606"/>
      <c r="V82" s="607"/>
      <c r="W82" s="605"/>
      <c r="X82" s="606"/>
      <c r="Y82" s="607"/>
    </row>
    <row r="83" spans="1:25" ht="55.2" x14ac:dyDescent="0.3">
      <c r="A83" s="3"/>
      <c r="B83" s="23" t="s">
        <v>192</v>
      </c>
      <c r="C83" s="304" t="s">
        <v>181</v>
      </c>
      <c r="D83" s="461"/>
      <c r="E83" s="605"/>
      <c r="F83" s="606"/>
      <c r="G83" s="607"/>
      <c r="H83" s="605"/>
      <c r="I83" s="606"/>
      <c r="J83" s="607"/>
      <c r="K83" s="605"/>
      <c r="L83" s="606"/>
      <c r="M83" s="607"/>
      <c r="N83" s="24" t="s">
        <v>1678</v>
      </c>
      <c r="O83" s="89" t="s">
        <v>1679</v>
      </c>
      <c r="P83" s="42" t="s">
        <v>1823</v>
      </c>
      <c r="Q83" s="24" t="s">
        <v>1495</v>
      </c>
      <c r="R83" s="93" t="s">
        <v>759</v>
      </c>
      <c r="S83" s="42" t="s">
        <v>2041</v>
      </c>
      <c r="T83" s="605"/>
      <c r="U83" s="606"/>
      <c r="V83" s="607"/>
      <c r="W83" s="605"/>
      <c r="X83" s="606"/>
      <c r="Y83" s="607"/>
    </row>
    <row r="84" spans="1:25" ht="41.4" x14ac:dyDescent="0.3">
      <c r="A84" s="3"/>
      <c r="B84" s="23" t="s">
        <v>193</v>
      </c>
      <c r="C84" s="304" t="s">
        <v>182</v>
      </c>
      <c r="D84" s="461"/>
      <c r="E84" s="605"/>
      <c r="F84" s="606"/>
      <c r="G84" s="607"/>
      <c r="H84" s="605"/>
      <c r="I84" s="606"/>
      <c r="J84" s="607"/>
      <c r="K84" s="605"/>
      <c r="L84" s="606"/>
      <c r="M84" s="607"/>
      <c r="N84" s="24" t="s">
        <v>1680</v>
      </c>
      <c r="O84" s="93" t="s">
        <v>1656</v>
      </c>
      <c r="P84" s="42" t="s">
        <v>182</v>
      </c>
      <c r="Q84" s="24" t="s">
        <v>1496</v>
      </c>
      <c r="R84" s="93" t="s">
        <v>759</v>
      </c>
      <c r="S84" s="42" t="s">
        <v>1496</v>
      </c>
      <c r="T84" s="605"/>
      <c r="U84" s="606"/>
      <c r="V84" s="607"/>
      <c r="W84" s="605"/>
      <c r="X84" s="606"/>
      <c r="Y84" s="607"/>
    </row>
    <row r="85" spans="1:25" ht="159" customHeight="1" x14ac:dyDescent="0.3">
      <c r="A85" s="3"/>
      <c r="B85" s="23" t="s">
        <v>72</v>
      </c>
      <c r="C85" s="304" t="s">
        <v>1119</v>
      </c>
      <c r="D85" s="461"/>
      <c r="E85" s="605"/>
      <c r="F85" s="606"/>
      <c r="G85" s="607"/>
      <c r="H85" s="605"/>
      <c r="I85" s="606"/>
      <c r="J85" s="607"/>
      <c r="K85" s="605"/>
      <c r="L85" s="606"/>
      <c r="M85" s="607"/>
      <c r="N85" s="24" t="s">
        <v>1653</v>
      </c>
      <c r="O85" s="89" t="s">
        <v>1940</v>
      </c>
      <c r="P85" s="288" t="s">
        <v>1941</v>
      </c>
      <c r="Q85" s="24" t="s">
        <v>1687</v>
      </c>
      <c r="R85" s="89" t="s">
        <v>1572</v>
      </c>
      <c r="S85" s="288" t="s">
        <v>2042</v>
      </c>
      <c r="T85" s="605"/>
      <c r="U85" s="606"/>
      <c r="V85" s="607"/>
      <c r="W85" s="605"/>
      <c r="X85" s="606"/>
      <c r="Y85" s="607"/>
    </row>
    <row r="86" spans="1:25" ht="145.5" customHeight="1" x14ac:dyDescent="0.3">
      <c r="A86" s="3"/>
      <c r="B86" s="23" t="s">
        <v>73</v>
      </c>
      <c r="C86" s="308" t="s">
        <v>755</v>
      </c>
      <c r="D86" s="461"/>
      <c r="E86" s="605"/>
      <c r="F86" s="606"/>
      <c r="G86" s="607"/>
      <c r="H86" s="605"/>
      <c r="I86" s="606"/>
      <c r="J86" s="607"/>
      <c r="K86" s="605"/>
      <c r="L86" s="606"/>
      <c r="M86" s="607"/>
      <c r="N86" s="577" t="s">
        <v>1956</v>
      </c>
      <c r="O86" s="62" t="s">
        <v>759</v>
      </c>
      <c r="P86" s="261" t="s">
        <v>1943</v>
      </c>
      <c r="Q86" s="577" t="s">
        <v>1691</v>
      </c>
      <c r="R86" s="37" t="s">
        <v>1692</v>
      </c>
      <c r="S86" s="261" t="s">
        <v>1829</v>
      </c>
      <c r="T86" s="605"/>
      <c r="U86" s="606"/>
      <c r="V86" s="607"/>
      <c r="W86" s="605"/>
      <c r="X86" s="606"/>
      <c r="Y86" s="607"/>
    </row>
    <row r="87" spans="1:25" ht="27.6" x14ac:dyDescent="0.3">
      <c r="A87" s="3"/>
      <c r="B87" s="23" t="s">
        <v>323</v>
      </c>
      <c r="C87" s="304" t="s">
        <v>45</v>
      </c>
      <c r="D87" s="461"/>
      <c r="E87" s="605"/>
      <c r="F87" s="606"/>
      <c r="G87" s="607"/>
      <c r="H87" s="605"/>
      <c r="I87" s="606"/>
      <c r="J87" s="607"/>
      <c r="K87" s="605"/>
      <c r="L87" s="606"/>
      <c r="M87" s="607"/>
      <c r="N87" s="24" t="s">
        <v>45</v>
      </c>
      <c r="O87" s="62" t="s">
        <v>759</v>
      </c>
      <c r="P87" s="261" t="s">
        <v>1824</v>
      </c>
      <c r="Q87" s="24" t="s">
        <v>45</v>
      </c>
      <c r="R87" s="62" t="s">
        <v>759</v>
      </c>
      <c r="S87" s="261" t="s">
        <v>1824</v>
      </c>
      <c r="T87" s="605"/>
      <c r="U87" s="606"/>
      <c r="V87" s="607"/>
      <c r="W87" s="605"/>
      <c r="X87" s="606"/>
      <c r="Y87" s="607"/>
    </row>
    <row r="88" spans="1:25" ht="55.2" x14ac:dyDescent="0.3">
      <c r="A88" s="3"/>
      <c r="B88" s="23" t="s">
        <v>243</v>
      </c>
      <c r="C88" s="304" t="s">
        <v>617</v>
      </c>
      <c r="D88" s="461"/>
      <c r="E88" s="605"/>
      <c r="F88" s="606"/>
      <c r="G88" s="607"/>
      <c r="H88" s="605"/>
      <c r="I88" s="606"/>
      <c r="J88" s="607"/>
      <c r="K88" s="605"/>
      <c r="L88" s="606"/>
      <c r="M88" s="607"/>
      <c r="N88" s="24" t="s">
        <v>617</v>
      </c>
      <c r="O88" s="62" t="s">
        <v>759</v>
      </c>
      <c r="P88" s="261" t="s">
        <v>1830</v>
      </c>
      <c r="Q88" s="24" t="s">
        <v>617</v>
      </c>
      <c r="R88" s="62" t="s">
        <v>759</v>
      </c>
      <c r="S88" s="261" t="s">
        <v>1830</v>
      </c>
      <c r="T88" s="605"/>
      <c r="U88" s="606"/>
      <c r="V88" s="607"/>
      <c r="W88" s="605"/>
      <c r="X88" s="606"/>
      <c r="Y88" s="607"/>
    </row>
    <row r="89" spans="1:25" ht="41.4" x14ac:dyDescent="0.3">
      <c r="A89" s="3"/>
      <c r="B89" s="280" t="s">
        <v>834</v>
      </c>
      <c r="C89" s="304" t="s">
        <v>1123</v>
      </c>
      <c r="D89" s="461"/>
      <c r="E89" s="605"/>
      <c r="F89" s="606"/>
      <c r="G89" s="607"/>
      <c r="H89" s="605"/>
      <c r="I89" s="606"/>
      <c r="J89" s="607"/>
      <c r="K89" s="605"/>
      <c r="L89" s="606"/>
      <c r="M89" s="607"/>
      <c r="N89" s="24" t="s">
        <v>1681</v>
      </c>
      <c r="O89" s="62" t="s">
        <v>759</v>
      </c>
      <c r="P89" s="261" t="s">
        <v>1497</v>
      </c>
      <c r="Q89" s="24" t="s">
        <v>1497</v>
      </c>
      <c r="R89" s="62" t="s">
        <v>759</v>
      </c>
      <c r="S89" s="261" t="s">
        <v>1497</v>
      </c>
      <c r="T89" s="605"/>
      <c r="U89" s="606"/>
      <c r="V89" s="607"/>
      <c r="W89" s="605"/>
      <c r="X89" s="606"/>
      <c r="Y89" s="607"/>
    </row>
    <row r="90" spans="1:25" ht="41.4" x14ac:dyDescent="0.3">
      <c r="A90" s="3"/>
      <c r="B90" s="23" t="s">
        <v>67</v>
      </c>
      <c r="C90" s="304" t="s">
        <v>187</v>
      </c>
      <c r="D90" s="461"/>
      <c r="E90" s="605"/>
      <c r="F90" s="606"/>
      <c r="G90" s="607"/>
      <c r="H90" s="605"/>
      <c r="I90" s="606"/>
      <c r="J90" s="607"/>
      <c r="K90" s="605"/>
      <c r="L90" s="606"/>
      <c r="M90" s="607"/>
      <c r="N90" s="24" t="s">
        <v>1494</v>
      </c>
      <c r="O90" s="62" t="s">
        <v>759</v>
      </c>
      <c r="P90" s="261" t="s">
        <v>1494</v>
      </c>
      <c r="Q90" s="24" t="s">
        <v>1494</v>
      </c>
      <c r="R90" s="62" t="s">
        <v>759</v>
      </c>
      <c r="S90" s="261" t="s">
        <v>1494</v>
      </c>
      <c r="T90" s="605"/>
      <c r="U90" s="606"/>
      <c r="V90" s="607"/>
      <c r="W90" s="605"/>
      <c r="X90" s="606"/>
      <c r="Y90" s="607"/>
    </row>
    <row r="91" spans="1:25" ht="68.25" customHeight="1" x14ac:dyDescent="0.3">
      <c r="A91" s="3"/>
      <c r="B91" s="23" t="s">
        <v>68</v>
      </c>
      <c r="C91" s="304" t="s">
        <v>49</v>
      </c>
      <c r="D91" s="461"/>
      <c r="E91" s="605"/>
      <c r="F91" s="606"/>
      <c r="G91" s="607"/>
      <c r="H91" s="605"/>
      <c r="I91" s="606"/>
      <c r="J91" s="607"/>
      <c r="K91" s="605"/>
      <c r="L91" s="606"/>
      <c r="M91" s="607"/>
      <c r="N91" s="24" t="s">
        <v>1642</v>
      </c>
      <c r="O91" s="62" t="s">
        <v>759</v>
      </c>
      <c r="P91" s="261" t="s">
        <v>1825</v>
      </c>
      <c r="Q91" s="98" t="s">
        <v>49</v>
      </c>
      <c r="R91" s="62" t="s">
        <v>45</v>
      </c>
      <c r="S91" s="261" t="s">
        <v>1825</v>
      </c>
      <c r="T91" s="605"/>
      <c r="U91" s="606"/>
      <c r="V91" s="607"/>
      <c r="W91" s="605"/>
      <c r="X91" s="606"/>
      <c r="Y91" s="607"/>
    </row>
    <row r="92" spans="1:25" ht="55.2" x14ac:dyDescent="0.3">
      <c r="A92" s="3"/>
      <c r="B92" s="23" t="s">
        <v>69</v>
      </c>
      <c r="C92" s="304" t="s">
        <v>45</v>
      </c>
      <c r="D92" s="461"/>
      <c r="E92" s="605"/>
      <c r="F92" s="606"/>
      <c r="G92" s="607"/>
      <c r="H92" s="605"/>
      <c r="I92" s="606"/>
      <c r="J92" s="607"/>
      <c r="K92" s="605"/>
      <c r="L92" s="606"/>
      <c r="M92" s="607"/>
      <c r="N92" s="24" t="s">
        <v>1641</v>
      </c>
      <c r="O92" s="62" t="s">
        <v>759</v>
      </c>
      <c r="P92" s="261" t="s">
        <v>1826</v>
      </c>
      <c r="Q92" s="98" t="s">
        <v>45</v>
      </c>
      <c r="R92" s="62" t="s">
        <v>45</v>
      </c>
      <c r="S92" s="261" t="s">
        <v>1826</v>
      </c>
      <c r="T92" s="605"/>
      <c r="U92" s="606"/>
      <c r="V92" s="607"/>
      <c r="W92" s="605"/>
      <c r="X92" s="606"/>
      <c r="Y92" s="607"/>
    </row>
    <row r="93" spans="1:25" ht="247.5" customHeight="1" x14ac:dyDescent="0.3">
      <c r="A93" s="3"/>
      <c r="B93" s="23" t="s">
        <v>843</v>
      </c>
      <c r="C93" s="304" t="s">
        <v>693</v>
      </c>
      <c r="D93" s="461"/>
      <c r="E93" s="605"/>
      <c r="F93" s="606"/>
      <c r="G93" s="607"/>
      <c r="H93" s="605"/>
      <c r="I93" s="606"/>
      <c r="J93" s="607"/>
      <c r="K93" s="605"/>
      <c r="L93" s="606"/>
      <c r="M93" s="607"/>
      <c r="N93" s="24" t="s">
        <v>1654</v>
      </c>
      <c r="O93" s="62" t="s">
        <v>759</v>
      </c>
      <c r="P93" s="261" t="s">
        <v>1827</v>
      </c>
      <c r="Q93" s="24" t="s">
        <v>1382</v>
      </c>
      <c r="R93" s="62" t="s">
        <v>759</v>
      </c>
      <c r="S93" s="261" t="s">
        <v>2110</v>
      </c>
      <c r="T93" s="605"/>
      <c r="U93" s="606"/>
      <c r="V93" s="607"/>
      <c r="W93" s="605"/>
      <c r="X93" s="606"/>
      <c r="Y93" s="607"/>
    </row>
    <row r="94" spans="1:25" ht="151.80000000000001" x14ac:dyDescent="0.3">
      <c r="A94" s="3"/>
      <c r="B94" s="23" t="s">
        <v>312</v>
      </c>
      <c r="C94" s="304"/>
      <c r="D94" s="461"/>
      <c r="E94" s="605"/>
      <c r="F94" s="606"/>
      <c r="G94" s="607"/>
      <c r="H94" s="605"/>
      <c r="I94" s="606"/>
      <c r="J94" s="607"/>
      <c r="K94" s="605"/>
      <c r="L94" s="606"/>
      <c r="M94" s="607"/>
      <c r="N94" s="24" t="s">
        <v>1821</v>
      </c>
      <c r="O94" s="62" t="s">
        <v>759</v>
      </c>
      <c r="P94" s="261" t="s">
        <v>1567</v>
      </c>
      <c r="Q94" s="24" t="s">
        <v>1381</v>
      </c>
      <c r="R94" s="62" t="s">
        <v>759</v>
      </c>
      <c r="S94" s="261" t="s">
        <v>1568</v>
      </c>
      <c r="T94" s="605"/>
      <c r="U94" s="606"/>
      <c r="V94" s="607"/>
      <c r="W94" s="605"/>
      <c r="X94" s="606"/>
      <c r="Y94" s="607"/>
    </row>
    <row r="95" spans="1:25" x14ac:dyDescent="0.3">
      <c r="A95" s="3"/>
      <c r="B95" s="23" t="s">
        <v>70</v>
      </c>
      <c r="C95" s="304" t="s">
        <v>186</v>
      </c>
      <c r="D95" s="461"/>
      <c r="E95" s="605"/>
      <c r="F95" s="606"/>
      <c r="G95" s="607"/>
      <c r="H95" s="605"/>
      <c r="I95" s="606"/>
      <c r="J95" s="607"/>
      <c r="K95" s="605"/>
      <c r="L95" s="606"/>
      <c r="M95" s="607"/>
      <c r="N95" s="98" t="s">
        <v>186</v>
      </c>
      <c r="O95" s="62" t="s">
        <v>759</v>
      </c>
      <c r="P95" s="261" t="s">
        <v>186</v>
      </c>
      <c r="Q95" s="98" t="s">
        <v>186</v>
      </c>
      <c r="R95" s="62" t="s">
        <v>759</v>
      </c>
      <c r="S95" s="261" t="s">
        <v>186</v>
      </c>
      <c r="T95" s="605"/>
      <c r="U95" s="606"/>
      <c r="V95" s="607"/>
      <c r="W95" s="605"/>
      <c r="X95" s="606"/>
      <c r="Y95" s="607"/>
    </row>
    <row r="96" spans="1:25" ht="287.25" customHeight="1" x14ac:dyDescent="0.3">
      <c r="A96" s="3"/>
      <c r="B96" s="23" t="s">
        <v>836</v>
      </c>
      <c r="C96" s="304" t="s">
        <v>1104</v>
      </c>
      <c r="D96" s="461"/>
      <c r="E96" s="605"/>
      <c r="F96" s="606"/>
      <c r="G96" s="607"/>
      <c r="H96" s="605"/>
      <c r="I96" s="606"/>
      <c r="J96" s="607"/>
      <c r="K96" s="605"/>
      <c r="L96" s="606"/>
      <c r="M96" s="607"/>
      <c r="N96" s="98" t="s">
        <v>769</v>
      </c>
      <c r="O96" s="226" t="s">
        <v>1957</v>
      </c>
      <c r="P96" s="226" t="s">
        <v>1958</v>
      </c>
      <c r="Q96" s="98" t="s">
        <v>769</v>
      </c>
      <c r="R96" s="226" t="s">
        <v>1682</v>
      </c>
      <c r="S96" s="226" t="s">
        <v>1939</v>
      </c>
      <c r="T96" s="605"/>
      <c r="U96" s="606"/>
      <c r="V96" s="607"/>
      <c r="W96" s="605"/>
      <c r="X96" s="606"/>
      <c r="Y96" s="607"/>
    </row>
    <row r="97" spans="1:25" ht="69" x14ac:dyDescent="0.3">
      <c r="A97" s="3"/>
      <c r="B97" s="23" t="s">
        <v>835</v>
      </c>
      <c r="C97" s="304" t="s">
        <v>1923</v>
      </c>
      <c r="D97" s="461"/>
      <c r="E97" s="605"/>
      <c r="F97" s="606"/>
      <c r="G97" s="607"/>
      <c r="H97" s="605"/>
      <c r="I97" s="606"/>
      <c r="J97" s="607"/>
      <c r="K97" s="605"/>
      <c r="L97" s="606"/>
      <c r="M97" s="607"/>
      <c r="N97" s="98" t="s">
        <v>769</v>
      </c>
      <c r="O97" s="37" t="s">
        <v>1644</v>
      </c>
      <c r="P97" s="261" t="s">
        <v>1828</v>
      </c>
      <c r="Q97" s="98" t="s">
        <v>769</v>
      </c>
      <c r="R97" s="62" t="s">
        <v>837</v>
      </c>
      <c r="S97" s="261" t="s">
        <v>837</v>
      </c>
      <c r="T97" s="605"/>
      <c r="U97" s="606"/>
      <c r="V97" s="607"/>
      <c r="W97" s="605"/>
      <c r="X97" s="606"/>
      <c r="Y97" s="607"/>
    </row>
    <row r="98" spans="1:25" x14ac:dyDescent="0.3">
      <c r="A98" s="3"/>
      <c r="B98" s="23" t="s">
        <v>71</v>
      </c>
      <c r="C98" s="304" t="s">
        <v>770</v>
      </c>
      <c r="D98" s="461"/>
      <c r="E98" s="605"/>
      <c r="F98" s="606"/>
      <c r="G98" s="607"/>
      <c r="H98" s="605"/>
      <c r="I98" s="606"/>
      <c r="J98" s="607"/>
      <c r="K98" s="605"/>
      <c r="L98" s="606"/>
      <c r="M98" s="607"/>
      <c r="N98" s="98" t="s">
        <v>769</v>
      </c>
      <c r="O98" s="37" t="s">
        <v>838</v>
      </c>
      <c r="P98" s="261" t="s">
        <v>838</v>
      </c>
      <c r="Q98" s="98" t="s">
        <v>769</v>
      </c>
      <c r="R98" s="37" t="s">
        <v>838</v>
      </c>
      <c r="S98" s="261" t="s">
        <v>838</v>
      </c>
      <c r="T98" s="605"/>
      <c r="U98" s="606"/>
      <c r="V98" s="607"/>
      <c r="W98" s="605"/>
      <c r="X98" s="606"/>
      <c r="Y98" s="607"/>
    </row>
    <row r="99" spans="1:25" ht="55.2" x14ac:dyDescent="0.3">
      <c r="B99" s="23" t="s">
        <v>131</v>
      </c>
      <c r="C99" s="304" t="s">
        <v>770</v>
      </c>
      <c r="D99" s="461"/>
      <c r="E99" s="605"/>
      <c r="F99" s="606"/>
      <c r="G99" s="607"/>
      <c r="H99" s="605"/>
      <c r="I99" s="606"/>
      <c r="J99" s="607"/>
      <c r="K99" s="605"/>
      <c r="L99" s="606"/>
      <c r="M99" s="607"/>
      <c r="N99" s="98" t="s">
        <v>769</v>
      </c>
      <c r="O99" s="37" t="s">
        <v>1711</v>
      </c>
      <c r="P99" s="273" t="s">
        <v>616</v>
      </c>
      <c r="Q99" s="98" t="s">
        <v>769</v>
      </c>
      <c r="R99" s="62" t="s">
        <v>616</v>
      </c>
      <c r="S99" s="273" t="s">
        <v>616</v>
      </c>
      <c r="T99" s="605"/>
      <c r="U99" s="606"/>
      <c r="V99" s="607"/>
      <c r="W99" s="605"/>
      <c r="X99" s="606"/>
      <c r="Y99" s="607"/>
    </row>
    <row r="100" spans="1:25" x14ac:dyDescent="0.3">
      <c r="B100" s="280" t="s">
        <v>954</v>
      </c>
      <c r="C100" s="304" t="s">
        <v>770</v>
      </c>
      <c r="D100" s="461"/>
      <c r="E100" s="605"/>
      <c r="F100" s="606"/>
      <c r="G100" s="607"/>
      <c r="H100" s="605"/>
      <c r="I100" s="606"/>
      <c r="J100" s="607"/>
      <c r="K100" s="605"/>
      <c r="L100" s="606"/>
      <c r="M100" s="607"/>
      <c r="N100" s="98" t="s">
        <v>769</v>
      </c>
      <c r="O100" s="62" t="s">
        <v>839</v>
      </c>
      <c r="P100" s="72" t="s">
        <v>839</v>
      </c>
      <c r="Q100" s="98" t="s">
        <v>769</v>
      </c>
      <c r="R100" s="62" t="s">
        <v>839</v>
      </c>
      <c r="S100" s="72" t="s">
        <v>839</v>
      </c>
      <c r="T100" s="605"/>
      <c r="U100" s="606"/>
      <c r="V100" s="607"/>
      <c r="W100" s="605"/>
      <c r="X100" s="606"/>
      <c r="Y100" s="607"/>
    </row>
    <row r="101" spans="1:25" x14ac:dyDescent="0.3">
      <c r="B101" s="280" t="s">
        <v>955</v>
      </c>
      <c r="C101" s="304" t="s">
        <v>770</v>
      </c>
      <c r="D101" s="461"/>
      <c r="E101" s="605"/>
      <c r="F101" s="606"/>
      <c r="G101" s="607"/>
      <c r="H101" s="605"/>
      <c r="I101" s="606"/>
      <c r="J101" s="607"/>
      <c r="K101" s="605"/>
      <c r="L101" s="606"/>
      <c r="M101" s="607"/>
      <c r="N101" s="98" t="s">
        <v>769</v>
      </c>
      <c r="O101" s="62" t="s">
        <v>840</v>
      </c>
      <c r="P101" s="72" t="s">
        <v>840</v>
      </c>
      <c r="Q101" s="98" t="s">
        <v>769</v>
      </c>
      <c r="R101" s="62" t="s">
        <v>840</v>
      </c>
      <c r="S101" s="72" t="s">
        <v>840</v>
      </c>
      <c r="T101" s="605"/>
      <c r="U101" s="606"/>
      <c r="V101" s="607"/>
      <c r="W101" s="605"/>
      <c r="X101" s="606"/>
      <c r="Y101" s="607"/>
    </row>
    <row r="102" spans="1:25" x14ac:dyDescent="0.3">
      <c r="B102" s="23" t="s">
        <v>211</v>
      </c>
      <c r="C102" s="304" t="s">
        <v>45</v>
      </c>
      <c r="D102" s="461"/>
      <c r="E102" s="763"/>
      <c r="F102" s="761"/>
      <c r="G102" s="762"/>
      <c r="H102" s="605"/>
      <c r="I102" s="606"/>
      <c r="J102" s="607"/>
      <c r="K102" s="605"/>
      <c r="L102" s="606"/>
      <c r="M102" s="607"/>
      <c r="N102" s="605"/>
      <c r="O102" s="606"/>
      <c r="P102" s="607"/>
      <c r="Q102" s="605"/>
      <c r="R102" s="606"/>
      <c r="S102" s="607"/>
      <c r="T102" s="605"/>
      <c r="U102" s="606"/>
      <c r="V102" s="607"/>
      <c r="W102" s="605"/>
      <c r="X102" s="606"/>
      <c r="Y102" s="607"/>
    </row>
    <row r="103" spans="1:25" x14ac:dyDescent="0.3">
      <c r="B103" s="23" t="s">
        <v>213</v>
      </c>
      <c r="C103" s="304" t="s">
        <v>45</v>
      </c>
      <c r="D103" s="461"/>
      <c r="E103" s="763"/>
      <c r="F103" s="761"/>
      <c r="G103" s="762"/>
      <c r="H103" s="605"/>
      <c r="I103" s="606"/>
      <c r="J103" s="607"/>
      <c r="K103" s="605"/>
      <c r="L103" s="606"/>
      <c r="M103" s="607"/>
      <c r="N103" s="605"/>
      <c r="O103" s="606"/>
      <c r="P103" s="607"/>
      <c r="Q103" s="605"/>
      <c r="R103" s="606"/>
      <c r="S103" s="607"/>
      <c r="T103" s="605"/>
      <c r="U103" s="606"/>
      <c r="V103" s="607"/>
      <c r="W103" s="605"/>
      <c r="X103" s="606"/>
      <c r="Y103" s="607"/>
    </row>
    <row r="104" spans="1:25" x14ac:dyDescent="0.3">
      <c r="B104" s="23" t="s">
        <v>370</v>
      </c>
      <c r="C104" s="304" t="s">
        <v>45</v>
      </c>
      <c r="D104" s="461"/>
      <c r="E104" s="763"/>
      <c r="F104" s="761"/>
      <c r="G104" s="762"/>
      <c r="H104" s="605"/>
      <c r="I104" s="606"/>
      <c r="J104" s="607"/>
      <c r="K104" s="605"/>
      <c r="L104" s="606"/>
      <c r="M104" s="607"/>
      <c r="N104" s="605"/>
      <c r="O104" s="606"/>
      <c r="P104" s="607"/>
      <c r="Q104" s="605"/>
      <c r="R104" s="606"/>
      <c r="S104" s="607"/>
      <c r="T104" s="605"/>
      <c r="U104" s="606"/>
      <c r="V104" s="607"/>
      <c r="W104" s="605"/>
      <c r="X104" s="606"/>
      <c r="Y104" s="607"/>
    </row>
    <row r="105" spans="1:25" x14ac:dyDescent="0.3">
      <c r="B105" s="23" t="s">
        <v>214</v>
      </c>
      <c r="C105" s="304" t="s">
        <v>45</v>
      </c>
      <c r="D105" s="461"/>
      <c r="E105" s="763"/>
      <c r="F105" s="761"/>
      <c r="G105" s="762"/>
      <c r="H105" s="605"/>
      <c r="I105" s="606"/>
      <c r="J105" s="607"/>
      <c r="K105" s="605"/>
      <c r="L105" s="606"/>
      <c r="M105" s="607"/>
      <c r="N105" s="605"/>
      <c r="O105" s="606"/>
      <c r="P105" s="607"/>
      <c r="Q105" s="605"/>
      <c r="R105" s="606"/>
      <c r="S105" s="607"/>
      <c r="T105" s="605"/>
      <c r="U105" s="606"/>
      <c r="V105" s="607"/>
      <c r="W105" s="605"/>
      <c r="X105" s="606"/>
      <c r="Y105" s="607"/>
    </row>
    <row r="106" spans="1:25" x14ac:dyDescent="0.3">
      <c r="A106" s="189" t="s">
        <v>74</v>
      </c>
      <c r="B106" s="23"/>
      <c r="C106" s="304"/>
      <c r="D106" s="461"/>
      <c r="E106" s="474"/>
      <c r="F106" s="250"/>
      <c r="G106" s="286"/>
      <c r="H106" s="453"/>
      <c r="I106" s="241"/>
      <c r="J106" s="243"/>
      <c r="K106" s="453"/>
      <c r="L106" s="241"/>
      <c r="M106" s="243"/>
      <c r="N106" s="453"/>
      <c r="O106" s="241"/>
      <c r="P106" s="243"/>
      <c r="Q106" s="453"/>
      <c r="R106" s="241"/>
      <c r="S106" s="243"/>
      <c r="T106" s="453"/>
      <c r="U106" s="241"/>
      <c r="V106" s="243"/>
      <c r="W106" s="453"/>
      <c r="X106" s="241"/>
      <c r="Y106" s="243"/>
    </row>
    <row r="107" spans="1:25" x14ac:dyDescent="0.3">
      <c r="A107" s="3"/>
      <c r="B107" s="23" t="s">
        <v>75</v>
      </c>
      <c r="C107" s="304" t="s">
        <v>45</v>
      </c>
      <c r="D107" s="461"/>
      <c r="E107" s="605"/>
      <c r="F107" s="606"/>
      <c r="G107" s="607"/>
      <c r="H107" s="605"/>
      <c r="I107" s="606"/>
      <c r="J107" s="607"/>
      <c r="K107" s="605"/>
      <c r="L107" s="606"/>
      <c r="M107" s="607"/>
      <c r="N107" s="605"/>
      <c r="O107" s="606"/>
      <c r="P107" s="607"/>
      <c r="Q107" s="605"/>
      <c r="R107" s="606"/>
      <c r="S107" s="607"/>
      <c r="T107" s="605"/>
      <c r="U107" s="606"/>
      <c r="V107" s="607"/>
      <c r="W107" s="605"/>
      <c r="X107" s="606"/>
      <c r="Y107" s="607"/>
    </row>
    <row r="108" spans="1:25" x14ac:dyDescent="0.3">
      <c r="A108" s="272"/>
      <c r="B108" s="23" t="s">
        <v>219</v>
      </c>
      <c r="C108" s="304" t="s">
        <v>45</v>
      </c>
      <c r="D108" s="461"/>
      <c r="E108" s="605"/>
      <c r="F108" s="606"/>
      <c r="G108" s="607"/>
      <c r="H108" s="605"/>
      <c r="I108" s="606"/>
      <c r="J108" s="607"/>
      <c r="K108" s="605"/>
      <c r="L108" s="606"/>
      <c r="M108" s="607"/>
      <c r="N108" s="605"/>
      <c r="O108" s="606"/>
      <c r="P108" s="607"/>
      <c r="Q108" s="605"/>
      <c r="R108" s="606"/>
      <c r="S108" s="607"/>
      <c r="T108" s="605"/>
      <c r="U108" s="606"/>
      <c r="V108" s="607"/>
      <c r="W108" s="605"/>
      <c r="X108" s="606"/>
      <c r="Y108" s="607"/>
    </row>
    <row r="109" spans="1:25" x14ac:dyDescent="0.3">
      <c r="A109" s="3"/>
      <c r="B109" s="23" t="s">
        <v>76</v>
      </c>
      <c r="C109" s="304" t="s">
        <v>45</v>
      </c>
      <c r="D109" s="461"/>
      <c r="E109" s="605"/>
      <c r="F109" s="606"/>
      <c r="G109" s="607"/>
      <c r="H109" s="605"/>
      <c r="I109" s="606"/>
      <c r="J109" s="607"/>
      <c r="K109" s="605"/>
      <c r="L109" s="606"/>
      <c r="M109" s="607"/>
      <c r="N109" s="605"/>
      <c r="O109" s="606"/>
      <c r="P109" s="607"/>
      <c r="Q109" s="605"/>
      <c r="R109" s="606"/>
      <c r="S109" s="607"/>
      <c r="T109" s="605"/>
      <c r="U109" s="606"/>
      <c r="V109" s="607"/>
      <c r="W109" s="605"/>
      <c r="X109" s="606"/>
      <c r="Y109" s="607"/>
    </row>
    <row r="110" spans="1:25" x14ac:dyDescent="0.3">
      <c r="A110" s="3"/>
      <c r="B110" s="23" t="s">
        <v>77</v>
      </c>
      <c r="C110" s="304" t="s">
        <v>45</v>
      </c>
      <c r="D110" s="461"/>
      <c r="E110" s="605"/>
      <c r="F110" s="606"/>
      <c r="G110" s="607"/>
      <c r="H110" s="605"/>
      <c r="I110" s="606"/>
      <c r="J110" s="607"/>
      <c r="K110" s="605"/>
      <c r="L110" s="606"/>
      <c r="M110" s="607"/>
      <c r="N110" s="605"/>
      <c r="O110" s="606"/>
      <c r="P110" s="607"/>
      <c r="Q110" s="605"/>
      <c r="R110" s="606"/>
      <c r="S110" s="607"/>
      <c r="T110" s="605"/>
      <c r="U110" s="606"/>
      <c r="V110" s="607"/>
      <c r="W110" s="605"/>
      <c r="X110" s="606"/>
      <c r="Y110" s="607"/>
    </row>
    <row r="111" spans="1:25" x14ac:dyDescent="0.3">
      <c r="A111" s="3"/>
      <c r="B111" s="23" t="s">
        <v>78</v>
      </c>
      <c r="C111" s="304" t="s">
        <v>45</v>
      </c>
      <c r="D111" s="461"/>
      <c r="E111" s="605"/>
      <c r="F111" s="606"/>
      <c r="G111" s="607"/>
      <c r="H111" s="605"/>
      <c r="I111" s="606"/>
      <c r="J111" s="607"/>
      <c r="K111" s="605"/>
      <c r="L111" s="606"/>
      <c r="M111" s="607"/>
      <c r="N111" s="605"/>
      <c r="O111" s="606"/>
      <c r="P111" s="607"/>
      <c r="Q111" s="605"/>
      <c r="R111" s="606"/>
      <c r="S111" s="607"/>
      <c r="T111" s="605"/>
      <c r="U111" s="606"/>
      <c r="V111" s="607"/>
      <c r="W111" s="605"/>
      <c r="X111" s="606"/>
      <c r="Y111" s="607"/>
    </row>
    <row r="112" spans="1:25" x14ac:dyDescent="0.3">
      <c r="A112" s="3"/>
      <c r="B112" s="23" t="s">
        <v>80</v>
      </c>
      <c r="C112" s="304" t="s">
        <v>45</v>
      </c>
      <c r="D112" s="461"/>
      <c r="E112" s="605"/>
      <c r="F112" s="606"/>
      <c r="G112" s="607"/>
      <c r="H112" s="605"/>
      <c r="I112" s="606"/>
      <c r="J112" s="607"/>
      <c r="K112" s="605"/>
      <c r="L112" s="606"/>
      <c r="M112" s="607"/>
      <c r="N112" s="605"/>
      <c r="O112" s="606"/>
      <c r="P112" s="607"/>
      <c r="Q112" s="605"/>
      <c r="R112" s="606"/>
      <c r="S112" s="607"/>
      <c r="T112" s="605"/>
      <c r="U112" s="606"/>
      <c r="V112" s="607"/>
      <c r="W112" s="605"/>
      <c r="X112" s="606"/>
      <c r="Y112" s="607"/>
    </row>
    <row r="113" spans="1:25" x14ac:dyDescent="0.3">
      <c r="A113" s="272"/>
      <c r="B113" s="23" t="s">
        <v>79</v>
      </c>
      <c r="C113" s="304" t="s">
        <v>45</v>
      </c>
      <c r="D113" s="461"/>
      <c r="E113" s="605"/>
      <c r="F113" s="606"/>
      <c r="G113" s="607"/>
      <c r="H113" s="605"/>
      <c r="I113" s="606"/>
      <c r="J113" s="607"/>
      <c r="K113" s="605"/>
      <c r="L113" s="606"/>
      <c r="M113" s="607"/>
      <c r="N113" s="605"/>
      <c r="O113" s="606"/>
      <c r="P113" s="607"/>
      <c r="Q113" s="605"/>
      <c r="R113" s="606"/>
      <c r="S113" s="607"/>
      <c r="T113" s="605"/>
      <c r="U113" s="606"/>
      <c r="V113" s="607"/>
      <c r="W113" s="605"/>
      <c r="X113" s="606"/>
      <c r="Y113" s="607"/>
    </row>
    <row r="114" spans="1:25" x14ac:dyDescent="0.3">
      <c r="A114" s="3"/>
      <c r="B114" s="23" t="s">
        <v>174</v>
      </c>
      <c r="C114" s="304" t="s">
        <v>45</v>
      </c>
      <c r="D114" s="461"/>
      <c r="E114" s="605"/>
      <c r="F114" s="606"/>
      <c r="G114" s="607"/>
      <c r="H114" s="605"/>
      <c r="I114" s="606"/>
      <c r="J114" s="607"/>
      <c r="K114" s="605"/>
      <c r="L114" s="606"/>
      <c r="M114" s="607"/>
      <c r="N114" s="605"/>
      <c r="O114" s="606"/>
      <c r="P114" s="607"/>
      <c r="Q114" s="605"/>
      <c r="R114" s="606"/>
      <c r="S114" s="607"/>
      <c r="T114" s="605"/>
      <c r="U114" s="606"/>
      <c r="V114" s="607"/>
      <c r="W114" s="605"/>
      <c r="X114" s="606"/>
      <c r="Y114" s="607"/>
    </row>
    <row r="115" spans="1:25" x14ac:dyDescent="0.3">
      <c r="A115" s="3"/>
      <c r="B115" s="23" t="s">
        <v>173</v>
      </c>
      <c r="C115" s="304" t="s">
        <v>45</v>
      </c>
      <c r="D115" s="461"/>
      <c r="E115" s="614"/>
      <c r="F115" s="615"/>
      <c r="G115" s="616"/>
      <c r="H115" s="605"/>
      <c r="I115" s="606"/>
      <c r="J115" s="607"/>
      <c r="K115" s="605"/>
      <c r="L115" s="606"/>
      <c r="M115" s="607"/>
      <c r="N115" s="605"/>
      <c r="O115" s="606"/>
      <c r="P115" s="607"/>
      <c r="Q115" s="605"/>
      <c r="R115" s="606"/>
      <c r="S115" s="607"/>
      <c r="T115" s="605"/>
      <c r="U115" s="606"/>
      <c r="V115" s="607"/>
      <c r="W115" s="605"/>
      <c r="X115" s="606"/>
      <c r="Y115" s="607"/>
    </row>
    <row r="116" spans="1:25" x14ac:dyDescent="0.3">
      <c r="A116" s="3"/>
      <c r="B116" s="23" t="s">
        <v>88</v>
      </c>
      <c r="C116" s="304" t="s">
        <v>45</v>
      </c>
      <c r="D116" s="461"/>
      <c r="E116" s="614"/>
      <c r="F116" s="615"/>
      <c r="G116" s="616"/>
      <c r="H116" s="605"/>
      <c r="I116" s="606"/>
      <c r="J116" s="607"/>
      <c r="K116" s="605"/>
      <c r="L116" s="606"/>
      <c r="M116" s="607"/>
      <c r="N116" s="605"/>
      <c r="O116" s="606"/>
      <c r="P116" s="607"/>
      <c r="Q116" s="605"/>
      <c r="R116" s="606"/>
      <c r="S116" s="607"/>
      <c r="T116" s="605"/>
      <c r="U116" s="606"/>
      <c r="V116" s="607"/>
      <c r="W116" s="605"/>
      <c r="X116" s="606"/>
      <c r="Y116" s="607"/>
    </row>
    <row r="117" spans="1:25" x14ac:dyDescent="0.3">
      <c r="A117" s="3"/>
      <c r="B117" s="23" t="s">
        <v>1014</v>
      </c>
      <c r="C117" s="304" t="s">
        <v>45</v>
      </c>
      <c r="D117" s="461"/>
      <c r="E117" s="605"/>
      <c r="F117" s="606"/>
      <c r="G117" s="607"/>
      <c r="H117" s="605"/>
      <c r="I117" s="606"/>
      <c r="J117" s="607"/>
      <c r="K117" s="605"/>
      <c r="L117" s="606"/>
      <c r="M117" s="607"/>
      <c r="N117" s="605"/>
      <c r="O117" s="606"/>
      <c r="P117" s="607"/>
      <c r="Q117" s="605"/>
      <c r="R117" s="606"/>
      <c r="S117" s="607"/>
      <c r="T117" s="605"/>
      <c r="U117" s="606"/>
      <c r="V117" s="607"/>
      <c r="W117" s="605"/>
      <c r="X117" s="606"/>
      <c r="Y117" s="607"/>
    </row>
    <row r="118" spans="1:25" x14ac:dyDescent="0.3">
      <c r="A118" s="3"/>
      <c r="B118" s="23" t="s">
        <v>89</v>
      </c>
      <c r="C118" s="304" t="s">
        <v>45</v>
      </c>
      <c r="D118" s="461"/>
      <c r="E118" s="605"/>
      <c r="F118" s="606"/>
      <c r="G118" s="607"/>
      <c r="H118" s="605"/>
      <c r="I118" s="606"/>
      <c r="J118" s="607"/>
      <c r="K118" s="605"/>
      <c r="L118" s="606"/>
      <c r="M118" s="607"/>
      <c r="N118" s="605"/>
      <c r="O118" s="606"/>
      <c r="P118" s="607"/>
      <c r="Q118" s="605"/>
      <c r="R118" s="606"/>
      <c r="S118" s="607"/>
      <c r="T118" s="605"/>
      <c r="U118" s="606"/>
      <c r="V118" s="607"/>
      <c r="W118" s="605"/>
      <c r="X118" s="606"/>
      <c r="Y118" s="607"/>
    </row>
    <row r="119" spans="1:25" x14ac:dyDescent="0.3">
      <c r="A119" s="3"/>
      <c r="B119" s="23" t="s">
        <v>200</v>
      </c>
      <c r="C119" s="304" t="s">
        <v>45</v>
      </c>
      <c r="D119" s="461"/>
      <c r="E119" s="614"/>
      <c r="F119" s="615"/>
      <c r="G119" s="616"/>
      <c r="H119" s="605"/>
      <c r="I119" s="606"/>
      <c r="J119" s="607"/>
      <c r="K119" s="605"/>
      <c r="L119" s="606"/>
      <c r="M119" s="607"/>
      <c r="N119" s="605"/>
      <c r="O119" s="606"/>
      <c r="P119" s="607"/>
      <c r="Q119" s="605"/>
      <c r="R119" s="606"/>
      <c r="S119" s="607"/>
      <c r="T119" s="605"/>
      <c r="U119" s="606"/>
      <c r="V119" s="607"/>
      <c r="W119" s="605"/>
      <c r="X119" s="606"/>
      <c r="Y119" s="607"/>
    </row>
    <row r="120" spans="1:25" x14ac:dyDescent="0.3">
      <c r="A120" s="189" t="s">
        <v>81</v>
      </c>
      <c r="B120" s="23"/>
      <c r="C120" s="304"/>
      <c r="D120" s="461"/>
      <c r="E120" s="474"/>
      <c r="F120" s="250"/>
      <c r="G120" s="286"/>
      <c r="H120" s="453"/>
      <c r="I120" s="241"/>
      <c r="J120" s="243"/>
      <c r="K120" s="453"/>
      <c r="L120" s="241"/>
      <c r="M120" s="243"/>
      <c r="N120" s="453"/>
      <c r="O120" s="241"/>
      <c r="P120" s="243"/>
      <c r="Q120" s="453"/>
      <c r="R120" s="241"/>
      <c r="S120" s="243"/>
      <c r="T120" s="453"/>
      <c r="U120" s="241"/>
      <c r="V120" s="243"/>
      <c r="W120" s="453"/>
      <c r="X120" s="241"/>
      <c r="Y120" s="243"/>
    </row>
    <row r="121" spans="1:25" x14ac:dyDescent="0.3">
      <c r="A121" s="3"/>
      <c r="B121" s="23" t="s">
        <v>82</v>
      </c>
      <c r="C121" s="304" t="s">
        <v>45</v>
      </c>
      <c r="D121" s="461"/>
      <c r="E121" s="605"/>
      <c r="F121" s="606"/>
      <c r="G121" s="607"/>
      <c r="H121" s="605"/>
      <c r="I121" s="606"/>
      <c r="J121" s="607"/>
      <c r="K121" s="605"/>
      <c r="L121" s="606"/>
      <c r="M121" s="607"/>
      <c r="N121" s="605"/>
      <c r="O121" s="606"/>
      <c r="P121" s="607"/>
      <c r="Q121" s="605"/>
      <c r="R121" s="606"/>
      <c r="S121" s="607"/>
      <c r="T121" s="605"/>
      <c r="U121" s="606"/>
      <c r="V121" s="607"/>
      <c r="W121" s="605"/>
      <c r="X121" s="606"/>
      <c r="Y121" s="607"/>
    </row>
    <row r="122" spans="1:25" x14ac:dyDescent="0.3">
      <c r="A122" s="3"/>
      <c r="B122" s="23" t="s">
        <v>83</v>
      </c>
      <c r="C122" s="304" t="s">
        <v>45</v>
      </c>
      <c r="D122" s="461"/>
      <c r="E122" s="605"/>
      <c r="F122" s="606"/>
      <c r="G122" s="607"/>
      <c r="H122" s="605"/>
      <c r="I122" s="606"/>
      <c r="J122" s="607"/>
      <c r="K122" s="605"/>
      <c r="L122" s="606"/>
      <c r="M122" s="607"/>
      <c r="N122" s="605"/>
      <c r="O122" s="606"/>
      <c r="P122" s="607"/>
      <c r="Q122" s="605"/>
      <c r="R122" s="606"/>
      <c r="S122" s="607"/>
      <c r="T122" s="605"/>
      <c r="U122" s="606"/>
      <c r="V122" s="607"/>
      <c r="W122" s="605"/>
      <c r="X122" s="606"/>
      <c r="Y122" s="607"/>
    </row>
    <row r="123" spans="1:25" x14ac:dyDescent="0.3">
      <c r="A123" s="3"/>
      <c r="B123" s="23" t="s">
        <v>84</v>
      </c>
      <c r="C123" s="304" t="s">
        <v>45</v>
      </c>
      <c r="D123" s="461"/>
      <c r="E123" s="605"/>
      <c r="F123" s="606"/>
      <c r="G123" s="607"/>
      <c r="H123" s="605"/>
      <c r="I123" s="606"/>
      <c r="J123" s="607"/>
      <c r="K123" s="605"/>
      <c r="L123" s="606"/>
      <c r="M123" s="607"/>
      <c r="N123" s="605"/>
      <c r="O123" s="606"/>
      <c r="P123" s="607"/>
      <c r="Q123" s="605"/>
      <c r="R123" s="606"/>
      <c r="S123" s="607"/>
      <c r="T123" s="605"/>
      <c r="U123" s="606"/>
      <c r="V123" s="607"/>
      <c r="W123" s="605"/>
      <c r="X123" s="606"/>
      <c r="Y123" s="607"/>
    </row>
    <row r="124" spans="1:25" x14ac:dyDescent="0.3">
      <c r="A124" s="3"/>
      <c r="B124" s="23" t="s">
        <v>310</v>
      </c>
      <c r="C124" s="304" t="s">
        <v>45</v>
      </c>
      <c r="D124" s="461"/>
      <c r="E124" s="605"/>
      <c r="F124" s="606"/>
      <c r="G124" s="607"/>
      <c r="H124" s="605"/>
      <c r="I124" s="606"/>
      <c r="J124" s="607"/>
      <c r="K124" s="605"/>
      <c r="L124" s="606"/>
      <c r="M124" s="607"/>
      <c r="N124" s="605"/>
      <c r="O124" s="606"/>
      <c r="P124" s="607"/>
      <c r="Q124" s="605"/>
      <c r="R124" s="606"/>
      <c r="S124" s="607"/>
      <c r="T124" s="605"/>
      <c r="U124" s="606"/>
      <c r="V124" s="607"/>
      <c r="W124" s="605"/>
      <c r="X124" s="606"/>
      <c r="Y124" s="607"/>
    </row>
    <row r="125" spans="1:25" x14ac:dyDescent="0.3">
      <c r="A125" s="3"/>
      <c r="B125" s="23" t="s">
        <v>308</v>
      </c>
      <c r="C125" s="304" t="s">
        <v>45</v>
      </c>
      <c r="D125" s="461"/>
      <c r="E125" s="614"/>
      <c r="F125" s="615"/>
      <c r="G125" s="616"/>
      <c r="H125" s="605"/>
      <c r="I125" s="606"/>
      <c r="J125" s="607"/>
      <c r="K125" s="605"/>
      <c r="L125" s="606"/>
      <c r="M125" s="607"/>
      <c r="N125" s="605"/>
      <c r="O125" s="606"/>
      <c r="P125" s="607"/>
      <c r="Q125" s="605"/>
      <c r="R125" s="606"/>
      <c r="S125" s="607"/>
      <c r="T125" s="605"/>
      <c r="U125" s="606"/>
      <c r="V125" s="607"/>
      <c r="W125" s="605"/>
      <c r="X125" s="606"/>
      <c r="Y125" s="607"/>
    </row>
    <row r="126" spans="1:25" x14ac:dyDescent="0.3">
      <c r="A126" s="3"/>
      <c r="B126" s="23" t="s">
        <v>85</v>
      </c>
      <c r="C126" s="304" t="s">
        <v>45</v>
      </c>
      <c r="D126" s="461"/>
      <c r="E126" s="605"/>
      <c r="F126" s="606"/>
      <c r="G126" s="607"/>
      <c r="H126" s="605"/>
      <c r="I126" s="606"/>
      <c r="J126" s="607"/>
      <c r="K126" s="605"/>
      <c r="L126" s="606"/>
      <c r="M126" s="607"/>
      <c r="N126" s="605"/>
      <c r="O126" s="606"/>
      <c r="P126" s="607"/>
      <c r="Q126" s="605"/>
      <c r="R126" s="606"/>
      <c r="S126" s="607"/>
      <c r="T126" s="605"/>
      <c r="U126" s="606"/>
      <c r="V126" s="607"/>
      <c r="W126" s="605"/>
      <c r="X126" s="606"/>
      <c r="Y126" s="607"/>
    </row>
    <row r="127" spans="1:25" x14ac:dyDescent="0.3">
      <c r="A127" s="3"/>
      <c r="B127" s="23" t="s">
        <v>433</v>
      </c>
      <c r="C127" s="304" t="s">
        <v>45</v>
      </c>
      <c r="D127" s="461"/>
      <c r="E127" s="614"/>
      <c r="F127" s="615"/>
      <c r="G127" s="616"/>
      <c r="H127" s="605"/>
      <c r="I127" s="606"/>
      <c r="J127" s="607"/>
      <c r="K127" s="605"/>
      <c r="L127" s="606"/>
      <c r="M127" s="607"/>
      <c r="N127" s="605"/>
      <c r="O127" s="606"/>
      <c r="P127" s="607"/>
      <c r="Q127" s="605"/>
      <c r="R127" s="606"/>
      <c r="S127" s="607"/>
      <c r="T127" s="605"/>
      <c r="U127" s="606"/>
      <c r="V127" s="607"/>
      <c r="W127" s="605"/>
      <c r="X127" s="606"/>
      <c r="Y127" s="607"/>
    </row>
    <row r="128" spans="1:25" x14ac:dyDescent="0.3">
      <c r="A128" s="272"/>
      <c r="B128" s="23" t="s">
        <v>220</v>
      </c>
      <c r="C128" s="304" t="s">
        <v>45</v>
      </c>
      <c r="D128" s="461"/>
      <c r="E128" s="605"/>
      <c r="F128" s="606"/>
      <c r="G128" s="607"/>
      <c r="H128" s="605"/>
      <c r="I128" s="606"/>
      <c r="J128" s="607"/>
      <c r="K128" s="605"/>
      <c r="L128" s="606"/>
      <c r="M128" s="607"/>
      <c r="N128" s="605"/>
      <c r="O128" s="606"/>
      <c r="P128" s="607"/>
      <c r="Q128" s="605"/>
      <c r="R128" s="606"/>
      <c r="S128" s="607"/>
      <c r="T128" s="605"/>
      <c r="U128" s="606"/>
      <c r="V128" s="607"/>
      <c r="W128" s="605"/>
      <c r="X128" s="606"/>
      <c r="Y128" s="607"/>
    </row>
    <row r="129" spans="1:25" x14ac:dyDescent="0.3">
      <c r="A129" s="272"/>
      <c r="B129" s="23" t="s">
        <v>221</v>
      </c>
      <c r="C129" s="304" t="s">
        <v>45</v>
      </c>
      <c r="D129" s="461"/>
      <c r="E129" s="614"/>
      <c r="F129" s="615"/>
      <c r="G129" s="616"/>
      <c r="H129" s="605"/>
      <c r="I129" s="606"/>
      <c r="J129" s="607"/>
      <c r="K129" s="605"/>
      <c r="L129" s="606"/>
      <c r="M129" s="607"/>
      <c r="N129" s="605"/>
      <c r="O129" s="606"/>
      <c r="P129" s="607"/>
      <c r="Q129" s="605"/>
      <c r="R129" s="606"/>
      <c r="S129" s="607"/>
      <c r="T129" s="605"/>
      <c r="U129" s="606"/>
      <c r="V129" s="607"/>
      <c r="W129" s="605"/>
      <c r="X129" s="606"/>
      <c r="Y129" s="607"/>
    </row>
    <row r="130" spans="1:25" x14ac:dyDescent="0.3">
      <c r="A130" s="272"/>
      <c r="B130" s="23" t="s">
        <v>222</v>
      </c>
      <c r="C130" s="304" t="s">
        <v>45</v>
      </c>
      <c r="D130" s="461"/>
      <c r="E130" s="614"/>
      <c r="F130" s="615"/>
      <c r="G130" s="616"/>
      <c r="H130" s="605"/>
      <c r="I130" s="606"/>
      <c r="J130" s="607"/>
      <c r="K130" s="605"/>
      <c r="L130" s="606"/>
      <c r="M130" s="607"/>
      <c r="N130" s="605"/>
      <c r="O130" s="606"/>
      <c r="P130" s="607"/>
      <c r="Q130" s="605"/>
      <c r="R130" s="606"/>
      <c r="S130" s="607"/>
      <c r="T130" s="605"/>
      <c r="U130" s="606"/>
      <c r="V130" s="607"/>
      <c r="W130" s="605"/>
      <c r="X130" s="606"/>
      <c r="Y130" s="607"/>
    </row>
    <row r="131" spans="1:25" x14ac:dyDescent="0.3">
      <c r="A131" s="3"/>
      <c r="B131" s="23" t="s">
        <v>223</v>
      </c>
      <c r="C131" s="304" t="s">
        <v>45</v>
      </c>
      <c r="D131" s="461"/>
      <c r="E131" s="605"/>
      <c r="F131" s="606"/>
      <c r="G131" s="607"/>
      <c r="H131" s="605"/>
      <c r="I131" s="606"/>
      <c r="J131" s="607"/>
      <c r="K131" s="605"/>
      <c r="L131" s="606"/>
      <c r="M131" s="607"/>
      <c r="N131" s="605"/>
      <c r="O131" s="606"/>
      <c r="P131" s="607"/>
      <c r="Q131" s="605"/>
      <c r="R131" s="606"/>
      <c r="S131" s="607"/>
      <c r="T131" s="605"/>
      <c r="U131" s="606"/>
      <c r="V131" s="607"/>
      <c r="W131" s="605"/>
      <c r="X131" s="606"/>
      <c r="Y131" s="607"/>
    </row>
    <row r="132" spans="1:25" x14ac:dyDescent="0.3">
      <c r="A132" s="3"/>
      <c r="B132" s="23" t="s">
        <v>224</v>
      </c>
      <c r="C132" s="304" t="s">
        <v>45</v>
      </c>
      <c r="D132" s="461"/>
      <c r="E132" s="614"/>
      <c r="F132" s="615"/>
      <c r="G132" s="616"/>
      <c r="H132" s="605"/>
      <c r="I132" s="606"/>
      <c r="J132" s="607"/>
      <c r="K132" s="605"/>
      <c r="L132" s="606"/>
      <c r="M132" s="607"/>
      <c r="N132" s="605"/>
      <c r="O132" s="606"/>
      <c r="P132" s="607"/>
      <c r="Q132" s="605"/>
      <c r="R132" s="606"/>
      <c r="S132" s="607"/>
      <c r="T132" s="605"/>
      <c r="U132" s="606"/>
      <c r="V132" s="607"/>
      <c r="W132" s="605"/>
      <c r="X132" s="606"/>
      <c r="Y132" s="607"/>
    </row>
    <row r="133" spans="1:25" x14ac:dyDescent="0.3">
      <c r="A133" s="3"/>
      <c r="B133" s="23" t="s">
        <v>86</v>
      </c>
      <c r="C133" s="304" t="s">
        <v>45</v>
      </c>
      <c r="D133" s="461"/>
      <c r="E133" s="605"/>
      <c r="F133" s="606"/>
      <c r="G133" s="607"/>
      <c r="H133" s="605"/>
      <c r="I133" s="606"/>
      <c r="J133" s="607"/>
      <c r="K133" s="605"/>
      <c r="L133" s="606"/>
      <c r="M133" s="607"/>
      <c r="N133" s="605"/>
      <c r="O133" s="606"/>
      <c r="P133" s="607"/>
      <c r="Q133" s="605"/>
      <c r="R133" s="606"/>
      <c r="S133" s="607"/>
      <c r="T133" s="605"/>
      <c r="U133" s="606"/>
      <c r="V133" s="607"/>
      <c r="W133" s="605"/>
      <c r="X133" s="606"/>
      <c r="Y133" s="607"/>
    </row>
    <row r="134" spans="1:25" x14ac:dyDescent="0.3">
      <c r="A134" s="3"/>
      <c r="B134" s="23" t="s">
        <v>93</v>
      </c>
      <c r="C134" s="304" t="s">
        <v>45</v>
      </c>
      <c r="D134" s="461"/>
      <c r="E134" s="605"/>
      <c r="F134" s="606"/>
      <c r="G134" s="607"/>
      <c r="H134" s="605"/>
      <c r="I134" s="606"/>
      <c r="J134" s="607"/>
      <c r="K134" s="605"/>
      <c r="L134" s="606"/>
      <c r="M134" s="607"/>
      <c r="N134" s="605"/>
      <c r="O134" s="606"/>
      <c r="P134" s="607"/>
      <c r="Q134" s="605"/>
      <c r="R134" s="606"/>
      <c r="S134" s="607"/>
      <c r="T134" s="605"/>
      <c r="U134" s="606"/>
      <c r="V134" s="607"/>
      <c r="W134" s="605"/>
      <c r="X134" s="606"/>
      <c r="Y134" s="607"/>
    </row>
    <row r="135" spans="1:25" x14ac:dyDescent="0.3">
      <c r="A135" s="3"/>
      <c r="B135" s="23" t="s">
        <v>87</v>
      </c>
      <c r="C135" s="304" t="s">
        <v>45</v>
      </c>
      <c r="D135" s="461"/>
      <c r="E135" s="605"/>
      <c r="F135" s="606"/>
      <c r="G135" s="607"/>
      <c r="H135" s="605"/>
      <c r="I135" s="606"/>
      <c r="J135" s="607"/>
      <c r="K135" s="605"/>
      <c r="L135" s="606"/>
      <c r="M135" s="607"/>
      <c r="N135" s="605"/>
      <c r="O135" s="606"/>
      <c r="P135" s="607"/>
      <c r="Q135" s="605"/>
      <c r="R135" s="606"/>
      <c r="S135" s="607"/>
      <c r="T135" s="605"/>
      <c r="U135" s="606"/>
      <c r="V135" s="607"/>
      <c r="W135" s="605"/>
      <c r="X135" s="606"/>
      <c r="Y135" s="607"/>
    </row>
    <row r="136" spans="1:25" x14ac:dyDescent="0.3">
      <c r="A136" s="272"/>
      <c r="B136" s="23" t="s">
        <v>229</v>
      </c>
      <c r="C136" s="304" t="s">
        <v>45</v>
      </c>
      <c r="D136" s="461"/>
      <c r="E136" s="614"/>
      <c r="F136" s="615"/>
      <c r="G136" s="616"/>
      <c r="H136" s="605"/>
      <c r="I136" s="606"/>
      <c r="J136" s="607"/>
      <c r="K136" s="605"/>
      <c r="L136" s="606"/>
      <c r="M136" s="607"/>
      <c r="N136" s="605"/>
      <c r="O136" s="606"/>
      <c r="P136" s="607"/>
      <c r="Q136" s="605"/>
      <c r="R136" s="606"/>
      <c r="S136" s="607"/>
      <c r="T136" s="605"/>
      <c r="U136" s="606"/>
      <c r="V136" s="607"/>
      <c r="W136" s="605"/>
      <c r="X136" s="606"/>
      <c r="Y136" s="607"/>
    </row>
    <row r="137" spans="1:25" x14ac:dyDescent="0.3">
      <c r="A137" s="3"/>
      <c r="B137" s="23" t="s">
        <v>233</v>
      </c>
      <c r="C137" s="304" t="s">
        <v>45</v>
      </c>
      <c r="D137" s="461"/>
      <c r="E137" s="605"/>
      <c r="F137" s="606"/>
      <c r="G137" s="607"/>
      <c r="H137" s="605"/>
      <c r="I137" s="606"/>
      <c r="J137" s="607"/>
      <c r="K137" s="605"/>
      <c r="L137" s="606"/>
      <c r="M137" s="607"/>
      <c r="N137" s="605"/>
      <c r="O137" s="606"/>
      <c r="P137" s="607"/>
      <c r="Q137" s="605"/>
      <c r="R137" s="606"/>
      <c r="S137" s="607"/>
      <c r="T137" s="605"/>
      <c r="U137" s="606"/>
      <c r="V137" s="607"/>
      <c r="W137" s="605"/>
      <c r="X137" s="606"/>
      <c r="Y137" s="607"/>
    </row>
    <row r="138" spans="1:25" x14ac:dyDescent="0.3">
      <c r="A138" s="3"/>
      <c r="B138" s="23" t="s">
        <v>234</v>
      </c>
      <c r="C138" s="304" t="s">
        <v>45</v>
      </c>
      <c r="D138" s="461"/>
      <c r="E138" s="605"/>
      <c r="F138" s="606"/>
      <c r="G138" s="607"/>
      <c r="H138" s="605"/>
      <c r="I138" s="606"/>
      <c r="J138" s="607"/>
      <c r="K138" s="605"/>
      <c r="L138" s="606"/>
      <c r="M138" s="607"/>
      <c r="N138" s="605"/>
      <c r="O138" s="606"/>
      <c r="P138" s="607"/>
      <c r="Q138" s="605"/>
      <c r="R138" s="606"/>
      <c r="S138" s="607"/>
      <c r="T138" s="605"/>
      <c r="U138" s="606"/>
      <c r="V138" s="607"/>
      <c r="W138" s="605"/>
      <c r="X138" s="606"/>
      <c r="Y138" s="607"/>
    </row>
    <row r="139" spans="1:25" x14ac:dyDescent="0.3">
      <c r="A139" s="3"/>
      <c r="B139" s="23" t="s">
        <v>235</v>
      </c>
      <c r="C139" s="304" t="s">
        <v>45</v>
      </c>
      <c r="D139" s="461"/>
      <c r="E139" s="605"/>
      <c r="F139" s="606"/>
      <c r="G139" s="607"/>
      <c r="H139" s="605"/>
      <c r="I139" s="606"/>
      <c r="J139" s="607"/>
      <c r="K139" s="605"/>
      <c r="L139" s="606"/>
      <c r="M139" s="607"/>
      <c r="N139" s="605"/>
      <c r="O139" s="606"/>
      <c r="P139" s="607"/>
      <c r="Q139" s="605"/>
      <c r="R139" s="606"/>
      <c r="S139" s="607"/>
      <c r="T139" s="605"/>
      <c r="U139" s="606"/>
      <c r="V139" s="607"/>
      <c r="W139" s="605"/>
      <c r="X139" s="606"/>
      <c r="Y139" s="607"/>
    </row>
    <row r="140" spans="1:25" x14ac:dyDescent="0.3">
      <c r="A140" s="3"/>
      <c r="B140" s="23" t="s">
        <v>236</v>
      </c>
      <c r="C140" s="304" t="s">
        <v>45</v>
      </c>
      <c r="D140" s="461"/>
      <c r="E140" s="605"/>
      <c r="F140" s="606"/>
      <c r="G140" s="607"/>
      <c r="H140" s="605"/>
      <c r="I140" s="606"/>
      <c r="J140" s="607"/>
      <c r="K140" s="605"/>
      <c r="L140" s="606"/>
      <c r="M140" s="607"/>
      <c r="N140" s="605"/>
      <c r="O140" s="606"/>
      <c r="P140" s="607"/>
      <c r="Q140" s="605"/>
      <c r="R140" s="606"/>
      <c r="S140" s="607"/>
      <c r="T140" s="605"/>
      <c r="U140" s="606"/>
      <c r="V140" s="607"/>
      <c r="W140" s="605"/>
      <c r="X140" s="606"/>
      <c r="Y140" s="607"/>
    </row>
    <row r="141" spans="1:25" x14ac:dyDescent="0.3">
      <c r="A141" s="234" t="s">
        <v>90</v>
      </c>
      <c r="B141" s="23"/>
      <c r="C141" s="307"/>
      <c r="D141" s="462"/>
      <c r="E141" s="475"/>
      <c r="F141" s="148"/>
      <c r="G141" s="273"/>
      <c r="H141" s="453"/>
      <c r="I141" s="241"/>
      <c r="J141" s="243"/>
      <c r="K141" s="453"/>
      <c r="L141" s="241"/>
      <c r="M141" s="243"/>
      <c r="N141" s="453"/>
      <c r="O141" s="241"/>
      <c r="P141" s="243"/>
      <c r="Q141" s="453"/>
      <c r="R141" s="241"/>
      <c r="S141" s="243"/>
      <c r="T141" s="453"/>
      <c r="U141" s="241"/>
      <c r="V141" s="243"/>
      <c r="W141" s="453"/>
      <c r="X141" s="241"/>
      <c r="Y141" s="243"/>
    </row>
    <row r="142" spans="1:25" s="144" customFormat="1" ht="15" customHeight="1" x14ac:dyDescent="0.3">
      <c r="B142" s="23" t="s">
        <v>890</v>
      </c>
      <c r="C142" s="308" t="s">
        <v>924</v>
      </c>
      <c r="D142" s="463" t="s">
        <v>905</v>
      </c>
      <c r="E142" s="614"/>
      <c r="F142" s="615"/>
      <c r="G142" s="616"/>
      <c r="H142" s="605"/>
      <c r="I142" s="606"/>
      <c r="J142" s="607"/>
      <c r="K142" s="605"/>
      <c r="L142" s="606"/>
      <c r="M142" s="607"/>
      <c r="N142" s="605"/>
      <c r="O142" s="606"/>
      <c r="P142" s="607"/>
      <c r="Q142" s="605"/>
      <c r="R142" s="606"/>
      <c r="S142" s="607"/>
      <c r="T142" s="605"/>
      <c r="U142" s="606"/>
      <c r="V142" s="607"/>
      <c r="W142" s="605"/>
      <c r="X142" s="606"/>
      <c r="Y142" s="607"/>
    </row>
    <row r="143" spans="1:25" s="144" customFormat="1" ht="15" customHeight="1" x14ac:dyDescent="0.3">
      <c r="B143" s="23" t="s">
        <v>891</v>
      </c>
      <c r="C143" s="308" t="s">
        <v>925</v>
      </c>
      <c r="D143" s="463" t="s">
        <v>906</v>
      </c>
      <c r="E143" s="614"/>
      <c r="F143" s="615"/>
      <c r="G143" s="616"/>
      <c r="H143" s="605"/>
      <c r="I143" s="606"/>
      <c r="J143" s="607"/>
      <c r="K143" s="605"/>
      <c r="L143" s="606"/>
      <c r="M143" s="607"/>
      <c r="N143" s="605"/>
      <c r="O143" s="606"/>
      <c r="P143" s="607"/>
      <c r="Q143" s="605"/>
      <c r="R143" s="606"/>
      <c r="S143" s="607"/>
      <c r="T143" s="605"/>
      <c r="U143" s="606"/>
      <c r="V143" s="607"/>
      <c r="W143" s="605"/>
      <c r="X143" s="606"/>
      <c r="Y143" s="607"/>
    </row>
    <row r="144" spans="1:25" s="144" customFormat="1" ht="15" customHeight="1" x14ac:dyDescent="0.3">
      <c r="B144" s="148" t="s">
        <v>91</v>
      </c>
      <c r="C144" s="308">
        <v>0.85</v>
      </c>
      <c r="D144" s="463" t="s">
        <v>907</v>
      </c>
      <c r="E144" s="605"/>
      <c r="F144" s="606"/>
      <c r="G144" s="607"/>
      <c r="H144" s="605"/>
      <c r="I144" s="606"/>
      <c r="J144" s="607"/>
      <c r="K144" s="605"/>
      <c r="L144" s="606"/>
      <c r="M144" s="607"/>
      <c r="N144" s="605"/>
      <c r="O144" s="606"/>
      <c r="P144" s="607"/>
      <c r="Q144" s="605"/>
      <c r="R144" s="606"/>
      <c r="S144" s="607"/>
      <c r="T144" s="605"/>
      <c r="U144" s="606"/>
      <c r="V144" s="607"/>
      <c r="W144" s="605"/>
      <c r="X144" s="606"/>
      <c r="Y144" s="607"/>
    </row>
    <row r="145" spans="1:25" s="144" customFormat="1" x14ac:dyDescent="0.3">
      <c r="B145" s="148" t="s">
        <v>346</v>
      </c>
      <c r="C145" s="306">
        <v>0.77</v>
      </c>
      <c r="D145" s="463" t="s">
        <v>908</v>
      </c>
      <c r="E145" s="605"/>
      <c r="F145" s="606"/>
      <c r="G145" s="607"/>
      <c r="H145" s="605"/>
      <c r="I145" s="606"/>
      <c r="J145" s="607"/>
      <c r="K145" s="605"/>
      <c r="L145" s="606"/>
      <c r="M145" s="607"/>
      <c r="N145" s="605"/>
      <c r="O145" s="606"/>
      <c r="P145" s="607"/>
      <c r="Q145" s="605"/>
      <c r="R145" s="606"/>
      <c r="S145" s="607"/>
      <c r="T145" s="605"/>
      <c r="U145" s="606"/>
      <c r="V145" s="607"/>
      <c r="W145" s="605"/>
      <c r="X145" s="606"/>
      <c r="Y145" s="607"/>
    </row>
    <row r="146" spans="1:25" s="144" customFormat="1" x14ac:dyDescent="0.3">
      <c r="B146" s="148" t="s">
        <v>1081</v>
      </c>
      <c r="C146" s="306">
        <v>0.18</v>
      </c>
      <c r="D146" s="463" t="s">
        <v>910</v>
      </c>
      <c r="E146" s="605"/>
      <c r="F146" s="606"/>
      <c r="G146" s="607"/>
      <c r="H146" s="605"/>
      <c r="I146" s="606"/>
      <c r="J146" s="607"/>
      <c r="K146" s="605"/>
      <c r="L146" s="606"/>
      <c r="M146" s="607"/>
      <c r="N146" s="605"/>
      <c r="O146" s="606"/>
      <c r="P146" s="607"/>
      <c r="Q146" s="605"/>
      <c r="R146" s="606"/>
      <c r="S146" s="607"/>
      <c r="T146" s="605"/>
      <c r="U146" s="606"/>
      <c r="V146" s="607"/>
      <c r="W146" s="605"/>
      <c r="X146" s="606"/>
      <c r="Y146" s="607"/>
    </row>
    <row r="147" spans="1:25" s="144" customFormat="1" x14ac:dyDescent="0.3">
      <c r="B147" s="23" t="s">
        <v>248</v>
      </c>
      <c r="C147" s="304"/>
      <c r="D147" s="463" t="s">
        <v>669</v>
      </c>
      <c r="E147" s="608"/>
      <c r="F147" s="609"/>
      <c r="G147" s="610"/>
      <c r="H147" s="605"/>
      <c r="I147" s="606"/>
      <c r="J147" s="607"/>
      <c r="K147" s="605"/>
      <c r="L147" s="606"/>
      <c r="M147" s="607"/>
      <c r="N147" s="605"/>
      <c r="O147" s="606"/>
      <c r="P147" s="607"/>
      <c r="Q147" s="605"/>
      <c r="R147" s="606"/>
      <c r="S147" s="607"/>
      <c r="T147" s="605"/>
      <c r="U147" s="606"/>
      <c r="V147" s="607"/>
      <c r="W147" s="605"/>
      <c r="X147" s="606"/>
      <c r="Y147" s="607"/>
    </row>
    <row r="148" spans="1:25" s="144" customFormat="1" x14ac:dyDescent="0.3">
      <c r="B148" s="23" t="s">
        <v>895</v>
      </c>
      <c r="C148" s="304"/>
      <c r="D148" s="463" t="s">
        <v>909</v>
      </c>
      <c r="E148" s="608"/>
      <c r="F148" s="609"/>
      <c r="G148" s="610"/>
      <c r="H148" s="605"/>
      <c r="I148" s="606"/>
      <c r="J148" s="607"/>
      <c r="K148" s="605"/>
      <c r="L148" s="606"/>
      <c r="M148" s="607"/>
      <c r="N148" s="605"/>
      <c r="O148" s="606"/>
      <c r="P148" s="607"/>
      <c r="Q148" s="605"/>
      <c r="R148" s="606"/>
      <c r="S148" s="607"/>
      <c r="T148" s="605"/>
      <c r="U148" s="606"/>
      <c r="V148" s="607"/>
      <c r="W148" s="605"/>
      <c r="X148" s="606"/>
      <c r="Y148" s="607"/>
    </row>
    <row r="149" spans="1:25" s="144" customFormat="1" x14ac:dyDescent="0.3">
      <c r="B149" s="23" t="s">
        <v>899</v>
      </c>
      <c r="C149" s="304" t="s">
        <v>49</v>
      </c>
      <c r="D149" s="463" t="s">
        <v>900</v>
      </c>
      <c r="E149" s="608"/>
      <c r="F149" s="609"/>
      <c r="G149" s="610"/>
      <c r="H149" s="605"/>
      <c r="I149" s="606"/>
      <c r="J149" s="607"/>
      <c r="K149" s="605"/>
      <c r="L149" s="606"/>
      <c r="M149" s="607"/>
      <c r="N149" s="605"/>
      <c r="O149" s="606"/>
      <c r="P149" s="607"/>
      <c r="Q149" s="605"/>
      <c r="R149" s="606"/>
      <c r="S149" s="607"/>
      <c r="T149" s="605"/>
      <c r="U149" s="606"/>
      <c r="V149" s="607"/>
      <c r="W149" s="605"/>
      <c r="X149" s="606"/>
      <c r="Y149" s="607"/>
    </row>
    <row r="150" spans="1:25" s="144" customFormat="1" x14ac:dyDescent="0.3">
      <c r="B150" s="23" t="s">
        <v>892</v>
      </c>
      <c r="C150" s="304" t="s">
        <v>187</v>
      </c>
      <c r="D150" s="463" t="s">
        <v>897</v>
      </c>
      <c r="E150" s="608"/>
      <c r="F150" s="609"/>
      <c r="G150" s="610"/>
      <c r="H150" s="605"/>
      <c r="I150" s="606"/>
      <c r="J150" s="607"/>
      <c r="K150" s="605"/>
      <c r="L150" s="606"/>
      <c r="M150" s="607"/>
      <c r="N150" s="605"/>
      <c r="O150" s="606"/>
      <c r="P150" s="607"/>
      <c r="Q150" s="605"/>
      <c r="R150" s="606"/>
      <c r="S150" s="607"/>
      <c r="T150" s="605"/>
      <c r="U150" s="606"/>
      <c r="V150" s="607"/>
      <c r="W150" s="605"/>
      <c r="X150" s="606"/>
      <c r="Y150" s="607"/>
    </row>
    <row r="151" spans="1:25" s="144" customFormat="1" x14ac:dyDescent="0.3">
      <c r="B151" s="23" t="s">
        <v>893</v>
      </c>
      <c r="C151" s="304">
        <v>180</v>
      </c>
      <c r="D151" s="463" t="s">
        <v>898</v>
      </c>
      <c r="E151" s="608"/>
      <c r="F151" s="609"/>
      <c r="G151" s="610"/>
      <c r="H151" s="605"/>
      <c r="I151" s="606"/>
      <c r="J151" s="607"/>
      <c r="K151" s="605"/>
      <c r="L151" s="606"/>
      <c r="M151" s="607"/>
      <c r="N151" s="605"/>
      <c r="O151" s="606"/>
      <c r="P151" s="607"/>
      <c r="Q151" s="605"/>
      <c r="R151" s="606"/>
      <c r="S151" s="607"/>
      <c r="T151" s="605"/>
      <c r="U151" s="606"/>
      <c r="V151" s="607"/>
      <c r="W151" s="605"/>
      <c r="X151" s="606"/>
      <c r="Y151" s="607"/>
    </row>
    <row r="152" spans="1:25" s="144" customFormat="1" x14ac:dyDescent="0.3">
      <c r="B152" s="23" t="s">
        <v>894</v>
      </c>
      <c r="C152" s="309">
        <v>80000</v>
      </c>
      <c r="D152" s="463" t="s">
        <v>904</v>
      </c>
      <c r="E152" s="608"/>
      <c r="F152" s="609"/>
      <c r="G152" s="610"/>
      <c r="H152" s="605"/>
      <c r="I152" s="606"/>
      <c r="J152" s="607"/>
      <c r="K152" s="605"/>
      <c r="L152" s="606"/>
      <c r="M152" s="607"/>
      <c r="N152" s="605"/>
      <c r="O152" s="606"/>
      <c r="P152" s="607"/>
      <c r="Q152" s="605"/>
      <c r="R152" s="606"/>
      <c r="S152" s="607"/>
      <c r="T152" s="605"/>
      <c r="U152" s="606"/>
      <c r="V152" s="607"/>
      <c r="W152" s="605"/>
      <c r="X152" s="606"/>
      <c r="Y152" s="607"/>
    </row>
    <row r="153" spans="1:25" s="144" customFormat="1" x14ac:dyDescent="0.3">
      <c r="B153" s="23" t="s">
        <v>896</v>
      </c>
      <c r="C153" s="304" t="s">
        <v>190</v>
      </c>
      <c r="D153" s="463" t="s">
        <v>901</v>
      </c>
      <c r="E153" s="608"/>
      <c r="F153" s="609"/>
      <c r="G153" s="610"/>
      <c r="H153" s="605"/>
      <c r="I153" s="606"/>
      <c r="J153" s="607"/>
      <c r="K153" s="605"/>
      <c r="L153" s="606"/>
      <c r="M153" s="607"/>
      <c r="N153" s="605"/>
      <c r="O153" s="606"/>
      <c r="P153" s="607"/>
      <c r="Q153" s="605"/>
      <c r="R153" s="606"/>
      <c r="S153" s="607"/>
      <c r="T153" s="605"/>
      <c r="U153" s="606"/>
      <c r="V153" s="607"/>
      <c r="W153" s="605"/>
      <c r="X153" s="606"/>
      <c r="Y153" s="607"/>
    </row>
    <row r="154" spans="1:25" s="144" customFormat="1" ht="15" thickBot="1" x14ac:dyDescent="0.35">
      <c r="A154" s="694"/>
      <c r="B154" s="695" t="s">
        <v>903</v>
      </c>
      <c r="C154" s="310">
        <v>726</v>
      </c>
      <c r="D154" s="464" t="s">
        <v>902</v>
      </c>
      <c r="E154" s="611"/>
      <c r="F154" s="612"/>
      <c r="G154" s="613"/>
      <c r="H154" s="617"/>
      <c r="I154" s="618"/>
      <c r="J154" s="619"/>
      <c r="K154" s="617"/>
      <c r="L154" s="618"/>
      <c r="M154" s="619"/>
      <c r="N154" s="617"/>
      <c r="O154" s="618"/>
      <c r="P154" s="619"/>
      <c r="Q154" s="617"/>
      <c r="R154" s="618"/>
      <c r="S154" s="619"/>
      <c r="T154" s="617"/>
      <c r="U154" s="618"/>
      <c r="V154" s="619"/>
      <c r="W154" s="617"/>
      <c r="X154" s="618"/>
      <c r="Y154" s="619"/>
    </row>
  </sheetData>
  <mergeCells count="43">
    <mergeCell ref="W10:Y10"/>
    <mergeCell ref="H23:J23"/>
    <mergeCell ref="H24:J24"/>
    <mergeCell ref="H25:J25"/>
    <mergeCell ref="T10:V10"/>
    <mergeCell ref="Q10:S10"/>
    <mergeCell ref="N10:P10"/>
    <mergeCell ref="K10:M10"/>
    <mergeCell ref="E22:G22"/>
    <mergeCell ref="E21:G21"/>
    <mergeCell ref="E20:G20"/>
    <mergeCell ref="E19:G19"/>
    <mergeCell ref="H17:J17"/>
    <mergeCell ref="H18:J18"/>
    <mergeCell ref="H19:J19"/>
    <mergeCell ref="H20:J20"/>
    <mergeCell ref="H21:J21"/>
    <mergeCell ref="H22:J22"/>
    <mergeCell ref="E10:G10"/>
    <mergeCell ref="H10:J10"/>
    <mergeCell ref="E18:G18"/>
    <mergeCell ref="E17:G17"/>
    <mergeCell ref="E25:G25"/>
    <mergeCell ref="E24:G24"/>
    <mergeCell ref="E23:G23"/>
    <mergeCell ref="E26:G26"/>
    <mergeCell ref="E27:G27"/>
    <mergeCell ref="E28:G28"/>
    <mergeCell ref="E29:G29"/>
    <mergeCell ref="E31:G31"/>
    <mergeCell ref="E32:G32"/>
    <mergeCell ref="E33:G33"/>
    <mergeCell ref="H26:J26"/>
    <mergeCell ref="H27:J27"/>
    <mergeCell ref="H28:J28"/>
    <mergeCell ref="H29:J29"/>
    <mergeCell ref="H30:J30"/>
    <mergeCell ref="H31:J31"/>
    <mergeCell ref="H32:J32"/>
    <mergeCell ref="H33:J33"/>
    <mergeCell ref="E30:G30"/>
    <mergeCell ref="E16:G16"/>
    <mergeCell ref="H16:J16"/>
  </mergeCells>
  <conditionalFormatting sqref="A77:G99">
    <cfRule type="expression" dxfId="172" priority="1">
      <formula>$A77&lt;&gt;0</formula>
    </cfRule>
  </conditionalFormatting>
  <conditionalFormatting sqref="A39:J55">
    <cfRule type="expression" dxfId="171" priority="34">
      <formula>$A39&lt;&gt;0</formula>
    </cfRule>
  </conditionalFormatting>
  <conditionalFormatting sqref="A12:P12 A13:E13 A16:B32 A33:E33 A34:J36 A37:A38 C37:J38 A56:G61 A62:A64 C62:G64 A65:G75 A76:B76 D76:G76 A100:A101 C100:G101 A102:G141">
    <cfRule type="expression" dxfId="170" priority="422">
      <formula>$A12&lt;&gt;0</formula>
    </cfRule>
  </conditionalFormatting>
  <conditionalFormatting sqref="A14:Y14">
    <cfRule type="expression" dxfId="169" priority="43">
      <formula>$A14&lt;&gt;0</formula>
    </cfRule>
  </conditionalFormatting>
  <conditionalFormatting sqref="B7">
    <cfRule type="expression" dxfId="168" priority="8">
      <formula>$A7&lt;&gt;0</formula>
    </cfRule>
  </conditionalFormatting>
  <conditionalFormatting sqref="B38">
    <cfRule type="expression" dxfId="167" priority="9">
      <formula>$A38&lt;&gt;0</formula>
    </cfRule>
  </conditionalFormatting>
  <conditionalFormatting sqref="B142:B143">
    <cfRule type="expression" dxfId="166" priority="67">
      <formula>$A142&lt;&gt;0</formula>
    </cfRule>
  </conditionalFormatting>
  <conditionalFormatting sqref="B147:B154">
    <cfRule type="expression" dxfId="165" priority="66">
      <formula>$A147&lt;&gt;0</formula>
    </cfRule>
  </conditionalFormatting>
  <conditionalFormatting sqref="C148">
    <cfRule type="expression" dxfId="158" priority="72">
      <formula>$A148&lt;&gt;0</formula>
    </cfRule>
  </conditionalFormatting>
  <conditionalFormatting sqref="C15:D32">
    <cfRule type="expression" dxfId="157" priority="65">
      <formula>$A15&lt;&gt;0</formula>
    </cfRule>
  </conditionalFormatting>
  <conditionalFormatting sqref="E16:E32">
    <cfRule type="expression" dxfId="156" priority="71">
      <formula>$A16&lt;&gt;0</formula>
    </cfRule>
  </conditionalFormatting>
  <conditionalFormatting sqref="H13">
    <cfRule type="expression" dxfId="155" priority="154">
      <formula>$A13&lt;&gt;0</formula>
    </cfRule>
  </conditionalFormatting>
  <conditionalFormatting sqref="H16:H33">
    <cfRule type="expression" dxfId="154" priority="68">
      <formula>$A16&lt;&gt;0</formula>
    </cfRule>
  </conditionalFormatting>
  <conditionalFormatting sqref="H56:J154">
    <cfRule type="expression" dxfId="153" priority="61">
      <formula>$A56&lt;&gt;0</formula>
    </cfRule>
  </conditionalFormatting>
  <conditionalFormatting sqref="K13 N13">
    <cfRule type="expression" dxfId="152" priority="63">
      <formula>$A13&lt;&gt;0</formula>
    </cfRule>
  </conditionalFormatting>
  <conditionalFormatting sqref="K16:Y154">
    <cfRule type="expression" dxfId="151" priority="2">
      <formula>$A16&lt;&gt;0</formula>
    </cfRule>
  </conditionalFormatting>
  <conditionalFormatting sqref="Q12:Q13">
    <cfRule type="expression" dxfId="150" priority="54">
      <formula>$A12&lt;&gt;0</formula>
    </cfRule>
  </conditionalFormatting>
  <conditionalFormatting sqref="T13">
    <cfRule type="expression" dxfId="149" priority="48">
      <formula>$A13&lt;&gt;0</formula>
    </cfRule>
  </conditionalFormatting>
  <conditionalFormatting sqref="T12:Y12">
    <cfRule type="expression" dxfId="148" priority="44">
      <formula>$A12&lt;&gt;0</formula>
    </cfRule>
  </conditionalFormatting>
  <conditionalFormatting sqref="W13">
    <cfRule type="expression" dxfId="147" priority="42">
      <formula>$A13&lt;&gt;0</formula>
    </cfRule>
  </conditionalFormatting>
  <pageMargins left="0.25" right="0.25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700D39CD-ED05-4191-9C04-E2B73CBD97E9}">
            <xm:f>'Large Office'!A143="Not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01" id="{1489F53E-7356-41F9-B5BA-BD807740EC31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A142:A143 E142:G154 Z142:AK154 A144:B146 A147:A154</xm:sqref>
        </x14:conditionalFormatting>
        <x14:conditionalFormatting xmlns:xm="http://schemas.microsoft.com/office/excel/2006/main">
          <x14:cfRule type="expression" priority="97" id="{A6F55146-1673-4718-8935-4671EB60CB68}">
            <xm:f>'Large Office'!C143="NA"</xm:f>
            <x14:dxf>
              <font>
                <b/>
                <i val="0"/>
                <color rgb="FF0000FF"/>
              </font>
              <fill>
                <patternFill>
                  <bgColor theme="8" tint="0.59996337778862885"/>
                </patternFill>
              </fill>
            </x14:dxf>
          </x14:cfRule>
          <x14:cfRule type="expression" priority="98" id="{C12FEDBD-8C0C-4680-BF08-82029045D63A}">
            <xm:f>'Large Office'!C143="Not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9" id="{20901C28-385E-48C1-A60F-04C969CB640D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C142:C143 D142:D146 C145:C146 C147:D147 D148 C149:D154</xm:sqref>
        </x14:conditionalFormatting>
        <x14:conditionalFormatting xmlns:xm="http://schemas.microsoft.com/office/excel/2006/main">
          <x14:cfRule type="expression" priority="94" id="{2F2C5684-EEB6-43A4-8778-87EECA8708F4}">
            <xm:f>'Large Office'!C145="NA"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5" id="{3716A726-5019-405F-846B-E22C39727FC4}">
            <xm:f>'Large Office'!C145="Not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6" id="{E812F70D-224E-4A0B-9AD4-2AC53C73A950}">
            <xm:f>'Large Office'!$A145&lt;&gt;0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2:AB168"/>
  <sheetViews>
    <sheetView zoomScale="70" zoomScaleNormal="70" workbookViewId="0">
      <pane xSplit="4" ySplit="14" topLeftCell="K42" activePane="bottomRight" state="frozen"/>
      <selection activeCell="B61" sqref="B61"/>
      <selection pane="topRight" activeCell="B61" sqref="B61"/>
      <selection pane="bottomLeft" activeCell="B61" sqref="B61"/>
      <selection pane="bottomRight" sqref="A1:XFD1048576"/>
    </sheetView>
  </sheetViews>
  <sheetFormatPr defaultColWidth="9.109375" defaultRowHeight="14.4" x14ac:dyDescent="0.3"/>
  <cols>
    <col min="1" max="1" width="4.5546875" style="747" customWidth="1"/>
    <col min="2" max="2" width="52.6640625" style="747" customWidth="1"/>
    <col min="3" max="3" width="52.44140625" style="155" customWidth="1"/>
    <col min="4" max="4" width="55.5546875" style="155" customWidth="1"/>
    <col min="5" max="5" width="33.5546875" style="143" customWidth="1"/>
    <col min="6" max="7" width="22.6640625" style="143" customWidth="1"/>
    <col min="8" max="11" width="50" style="143" customWidth="1"/>
    <col min="12" max="12" width="44.109375" style="143" customWidth="1"/>
    <col min="13" max="13" width="50" style="143" customWidth="1"/>
    <col min="14" max="14" width="29.33203125" style="143" customWidth="1"/>
    <col min="15" max="15" width="29.33203125" style="142" customWidth="1"/>
    <col min="16" max="16" width="29.33203125" style="143" customWidth="1"/>
    <col min="17" max="17" width="29.33203125" style="142" customWidth="1"/>
    <col min="18" max="19" width="29.33203125" style="143" customWidth="1"/>
    <col min="20" max="20" width="47.33203125" style="143" customWidth="1"/>
    <col min="21" max="22" width="46.6640625" style="143" customWidth="1"/>
    <col min="23" max="23" width="33.5546875" style="143" customWidth="1"/>
    <col min="24" max="24" width="33.6640625" style="143" customWidth="1"/>
    <col min="25" max="25" width="38.5546875" style="143" customWidth="1"/>
    <col min="26" max="27" width="42.5546875" style="143" customWidth="1"/>
    <col min="28" max="28" width="42.6640625" style="143" customWidth="1"/>
    <col min="29" max="16384" width="9.109375" style="143"/>
  </cols>
  <sheetData>
    <row r="2" spans="1:28" ht="21" x14ac:dyDescent="0.3">
      <c r="B2" s="230" t="s">
        <v>567</v>
      </c>
      <c r="C2" s="1066"/>
      <c r="D2" s="1066"/>
      <c r="O2" s="143"/>
      <c r="Q2" s="143"/>
    </row>
    <row r="3" spans="1:28" ht="15" customHeight="1" x14ac:dyDescent="0.3">
      <c r="B3" s="684" t="s">
        <v>607</v>
      </c>
      <c r="C3" s="143" t="s">
        <v>611</v>
      </c>
      <c r="D3" s="143"/>
      <c r="O3" s="143"/>
      <c r="Q3" s="143"/>
    </row>
    <row r="4" spans="1:28" x14ac:dyDescent="0.3">
      <c r="B4" s="231" t="s">
        <v>564</v>
      </c>
      <c r="C4" s="143" t="s">
        <v>608</v>
      </c>
      <c r="D4" s="143"/>
      <c r="O4" s="143"/>
      <c r="Q4" s="143"/>
    </row>
    <row r="5" spans="1:28" x14ac:dyDescent="0.3">
      <c r="B5" s="1067" t="s">
        <v>610</v>
      </c>
      <c r="C5" s="747" t="s">
        <v>613</v>
      </c>
      <c r="D5" s="747"/>
      <c r="O5" s="143"/>
      <c r="Q5" s="143"/>
    </row>
    <row r="6" spans="1:28" x14ac:dyDescent="0.3">
      <c r="B6" s="233" t="s">
        <v>609</v>
      </c>
      <c r="C6" s="143" t="s">
        <v>612</v>
      </c>
      <c r="D6" s="143"/>
      <c r="O6" s="143"/>
      <c r="Q6" s="143"/>
    </row>
    <row r="7" spans="1:28" x14ac:dyDescent="0.3">
      <c r="B7" s="285" t="s">
        <v>1639</v>
      </c>
      <c r="C7" s="747" t="s">
        <v>1640</v>
      </c>
      <c r="O7" s="143"/>
      <c r="Q7" s="18"/>
    </row>
    <row r="8" spans="1:28" x14ac:dyDescent="0.3">
      <c r="O8" s="143"/>
      <c r="Q8" s="18"/>
      <c r="Z8" s="683"/>
    </row>
    <row r="9" spans="1:28" ht="15" thickBot="1" x14ac:dyDescent="0.35">
      <c r="E9" s="190"/>
      <c r="F9" s="190"/>
      <c r="G9" s="190"/>
      <c r="H9" s="190"/>
      <c r="I9" s="190"/>
      <c r="J9" s="190"/>
      <c r="K9" s="190"/>
      <c r="L9" s="190"/>
      <c r="N9" s="190"/>
      <c r="O9" s="190"/>
      <c r="Q9" s="190"/>
      <c r="W9" s="190"/>
      <c r="X9" s="190"/>
      <c r="Y9" s="190"/>
      <c r="Z9" s="190"/>
      <c r="AA9" s="190"/>
      <c r="AB9" s="190"/>
    </row>
    <row r="10" spans="1:28" s="145" customFormat="1" ht="21" x14ac:dyDescent="0.3">
      <c r="A10" s="810"/>
      <c r="B10" s="235"/>
      <c r="C10" s="298" t="s">
        <v>919</v>
      </c>
      <c r="D10" s="323" t="s">
        <v>671</v>
      </c>
      <c r="E10" s="947" t="s">
        <v>1030</v>
      </c>
      <c r="F10" s="948"/>
      <c r="G10" s="951"/>
      <c r="H10" s="947" t="s">
        <v>1031</v>
      </c>
      <c r="I10" s="948"/>
      <c r="J10" s="949"/>
      <c r="K10" s="947" t="s">
        <v>1032</v>
      </c>
      <c r="L10" s="948"/>
      <c r="M10" s="949"/>
      <c r="N10" s="966" t="s">
        <v>1450</v>
      </c>
      <c r="O10" s="967"/>
      <c r="P10" s="967"/>
      <c r="Q10" s="967"/>
      <c r="R10" s="967"/>
      <c r="S10" s="967"/>
      <c r="T10" s="966" t="s">
        <v>1714</v>
      </c>
      <c r="U10" s="967"/>
      <c r="V10" s="975"/>
      <c r="W10" s="967" t="s">
        <v>1297</v>
      </c>
      <c r="X10" s="967"/>
      <c r="Y10" s="975"/>
      <c r="Z10" s="966" t="s">
        <v>1298</v>
      </c>
      <c r="AA10" s="967"/>
      <c r="AB10" s="975"/>
    </row>
    <row r="11" spans="1:28" s="147" customFormat="1" ht="15" thickBot="1" x14ac:dyDescent="0.35">
      <c r="A11" s="321"/>
      <c r="B11" s="236"/>
      <c r="C11" s="299" t="s">
        <v>565</v>
      </c>
      <c r="D11" s="324"/>
      <c r="E11" s="186" t="s">
        <v>305</v>
      </c>
      <c r="F11" s="187" t="s">
        <v>14</v>
      </c>
      <c r="G11" s="188" t="s">
        <v>15</v>
      </c>
      <c r="H11" s="186" t="s">
        <v>305</v>
      </c>
      <c r="I11" s="187" t="s">
        <v>14</v>
      </c>
      <c r="J11" s="193" t="s">
        <v>15</v>
      </c>
      <c r="K11" s="186" t="s">
        <v>305</v>
      </c>
      <c r="L11" s="187" t="s">
        <v>14</v>
      </c>
      <c r="M11" s="193" t="s">
        <v>15</v>
      </c>
      <c r="N11" s="971" t="s">
        <v>305</v>
      </c>
      <c r="O11" s="972"/>
      <c r="P11" s="972" t="s">
        <v>14</v>
      </c>
      <c r="Q11" s="972"/>
      <c r="R11" s="972" t="s">
        <v>15</v>
      </c>
      <c r="S11" s="973"/>
      <c r="T11" s="186" t="s">
        <v>305</v>
      </c>
      <c r="U11" s="187" t="s">
        <v>14</v>
      </c>
      <c r="V11" s="193" t="s">
        <v>15</v>
      </c>
      <c r="W11" s="740" t="s">
        <v>305</v>
      </c>
      <c r="X11" s="582" t="s">
        <v>14</v>
      </c>
      <c r="Y11" s="583" t="s">
        <v>15</v>
      </c>
      <c r="Z11" s="581" t="s">
        <v>305</v>
      </c>
      <c r="AA11" s="582" t="s">
        <v>14</v>
      </c>
      <c r="AB11" s="583" t="s">
        <v>15</v>
      </c>
    </row>
    <row r="12" spans="1:28" ht="21" customHeight="1" x14ac:dyDescent="0.3">
      <c r="A12" s="351" t="s">
        <v>18</v>
      </c>
      <c r="B12" s="340"/>
      <c r="C12" s="1068"/>
      <c r="D12" s="1069"/>
      <c r="E12" s="831" t="s">
        <v>58</v>
      </c>
      <c r="F12" s="823"/>
      <c r="G12" s="842" t="s">
        <v>58</v>
      </c>
      <c r="H12" s="846" t="s">
        <v>58</v>
      </c>
      <c r="I12" s="847"/>
      <c r="J12" s="848"/>
      <c r="K12" s="846" t="s">
        <v>58</v>
      </c>
      <c r="L12" s="847" t="s">
        <v>58</v>
      </c>
      <c r="M12" s="848" t="s">
        <v>58</v>
      </c>
      <c r="N12" s="843" t="s">
        <v>1351</v>
      </c>
      <c r="O12" s="844"/>
      <c r="P12" s="844"/>
      <c r="Q12" s="844"/>
      <c r="R12" s="844"/>
      <c r="S12" s="845"/>
      <c r="T12" s="833" t="s">
        <v>58</v>
      </c>
      <c r="U12" s="834"/>
      <c r="V12" s="835"/>
      <c r="W12" s="831" t="s">
        <v>58</v>
      </c>
      <c r="X12" s="823"/>
      <c r="Y12" s="824" t="s">
        <v>58</v>
      </c>
      <c r="Z12" s="822" t="s">
        <v>58</v>
      </c>
      <c r="AA12" s="823"/>
      <c r="AB12" s="824" t="s">
        <v>58</v>
      </c>
    </row>
    <row r="13" spans="1:28" s="747" customFormat="1" ht="15" customHeight="1" x14ac:dyDescent="0.3">
      <c r="A13" s="333" t="s">
        <v>854</v>
      </c>
      <c r="B13" s="332"/>
      <c r="C13" s="283"/>
      <c r="D13" s="284"/>
      <c r="E13" s="825" t="s">
        <v>855</v>
      </c>
      <c r="F13" s="826"/>
      <c r="G13" s="827"/>
      <c r="H13" s="825" t="s">
        <v>855</v>
      </c>
      <c r="I13" s="826"/>
      <c r="J13" s="827"/>
      <c r="K13" s="825" t="s">
        <v>855</v>
      </c>
      <c r="L13" s="826"/>
      <c r="M13" s="827"/>
      <c r="N13" s="836" t="s">
        <v>855</v>
      </c>
      <c r="O13" s="837"/>
      <c r="P13" s="837"/>
      <c r="Q13" s="837"/>
      <c r="R13" s="837"/>
      <c r="S13" s="838"/>
      <c r="T13" s="836" t="s">
        <v>855</v>
      </c>
      <c r="U13" s="837"/>
      <c r="V13" s="838"/>
      <c r="W13" s="826" t="s">
        <v>855</v>
      </c>
      <c r="X13" s="826"/>
      <c r="Y13" s="827"/>
      <c r="Z13" s="825" t="s">
        <v>855</v>
      </c>
      <c r="AA13" s="826"/>
      <c r="AB13" s="827"/>
    </row>
    <row r="14" spans="1:28" s="747" customFormat="1" ht="15" customHeight="1" x14ac:dyDescent="0.3">
      <c r="A14" s="333" t="s">
        <v>20</v>
      </c>
      <c r="B14" s="336"/>
      <c r="C14" s="283"/>
      <c r="D14" s="283"/>
      <c r="E14" s="832" t="s">
        <v>21</v>
      </c>
      <c r="F14" s="829"/>
      <c r="G14" s="830" t="s">
        <v>21</v>
      </c>
      <c r="H14" s="832" t="s">
        <v>21</v>
      </c>
      <c r="I14" s="829"/>
      <c r="J14" s="830"/>
      <c r="K14" s="832" t="s">
        <v>21</v>
      </c>
      <c r="L14" s="829" t="s">
        <v>21</v>
      </c>
      <c r="M14" s="830" t="s">
        <v>21</v>
      </c>
      <c r="N14" s="825" t="s">
        <v>21</v>
      </c>
      <c r="O14" s="826"/>
      <c r="P14" s="826"/>
      <c r="Q14" s="826"/>
      <c r="R14" s="826"/>
      <c r="S14" s="827"/>
      <c r="T14" s="836" t="s">
        <v>21</v>
      </c>
      <c r="U14" s="837"/>
      <c r="V14" s="838"/>
      <c r="W14" s="832" t="s">
        <v>21</v>
      </c>
      <c r="X14" s="829"/>
      <c r="Y14" s="830" t="s">
        <v>21</v>
      </c>
      <c r="Z14" s="828" t="s">
        <v>21</v>
      </c>
      <c r="AA14" s="829"/>
      <c r="AB14" s="830" t="s">
        <v>21</v>
      </c>
    </row>
    <row r="15" spans="1:28" s="747" customFormat="1" x14ac:dyDescent="0.3">
      <c r="A15" s="333" t="s">
        <v>853</v>
      </c>
      <c r="B15" s="274"/>
      <c r="C15" s="347"/>
      <c r="D15" s="347"/>
      <c r="E15" s="277"/>
      <c r="F15" s="277"/>
      <c r="G15" s="278"/>
      <c r="H15" s="277"/>
      <c r="I15" s="277"/>
      <c r="J15" s="278"/>
      <c r="K15" s="277"/>
      <c r="L15" s="277"/>
      <c r="M15" s="279"/>
      <c r="N15" s="656" t="s">
        <v>135</v>
      </c>
      <c r="O15" s="658" t="s">
        <v>1440</v>
      </c>
      <c r="P15" s="650" t="s">
        <v>135</v>
      </c>
      <c r="Q15" s="658" t="s">
        <v>1440</v>
      </c>
      <c r="R15" s="657" t="s">
        <v>135</v>
      </c>
      <c r="S15" s="277" t="s">
        <v>1440</v>
      </c>
      <c r="T15" s="509"/>
      <c r="U15" s="732"/>
      <c r="V15" s="279"/>
      <c r="W15" s="277"/>
      <c r="X15" s="277"/>
      <c r="Y15" s="278"/>
      <c r="Z15" s="371"/>
      <c r="AA15" s="277"/>
      <c r="AB15" s="278"/>
    </row>
    <row r="16" spans="1:28" s="747" customFormat="1" x14ac:dyDescent="0.3">
      <c r="B16" s="273" t="s">
        <v>856</v>
      </c>
      <c r="C16" s="304" t="s">
        <v>923</v>
      </c>
      <c r="D16" s="304"/>
      <c r="E16" s="453"/>
      <c r="F16" s="241"/>
      <c r="G16" s="243"/>
      <c r="H16" s="453"/>
      <c r="I16" s="241"/>
      <c r="J16" s="243"/>
      <c r="K16" s="960"/>
      <c r="L16" s="961"/>
      <c r="M16" s="962"/>
      <c r="N16" s="453"/>
      <c r="O16" s="242"/>
      <c r="P16" s="240"/>
      <c r="Q16" s="242"/>
      <c r="R16" s="241"/>
      <c r="S16" s="241"/>
      <c r="T16" s="453"/>
      <c r="U16" s="241"/>
      <c r="V16" s="243"/>
      <c r="W16" s="241"/>
      <c r="X16" s="241"/>
      <c r="Y16" s="243"/>
      <c r="Z16" s="240"/>
      <c r="AA16" s="241"/>
      <c r="AB16" s="243"/>
    </row>
    <row r="17" spans="2:28" s="747" customFormat="1" x14ac:dyDescent="0.3">
      <c r="B17" s="23" t="s">
        <v>858</v>
      </c>
      <c r="C17" s="304">
        <v>1.5</v>
      </c>
      <c r="D17" s="304"/>
      <c r="E17" s="453"/>
      <c r="F17" s="241"/>
      <c r="G17" s="243"/>
      <c r="H17" s="453"/>
      <c r="I17" s="241"/>
      <c r="J17" s="243"/>
      <c r="K17" s="960"/>
      <c r="L17" s="961"/>
      <c r="M17" s="962"/>
      <c r="N17" s="453"/>
      <c r="O17" s="242"/>
      <c r="P17" s="240"/>
      <c r="Q17" s="242"/>
      <c r="R17" s="241"/>
      <c r="S17" s="241"/>
      <c r="T17" s="453"/>
      <c r="U17" s="241"/>
      <c r="V17" s="243"/>
      <c r="W17" s="241"/>
      <c r="X17" s="241"/>
      <c r="Y17" s="243"/>
      <c r="Z17" s="240"/>
      <c r="AA17" s="241"/>
      <c r="AB17" s="243"/>
    </row>
    <row r="18" spans="2:28" s="747" customFormat="1" x14ac:dyDescent="0.3">
      <c r="B18" s="23" t="s">
        <v>859</v>
      </c>
      <c r="C18" s="304">
        <v>3</v>
      </c>
      <c r="D18" s="304"/>
      <c r="E18" s="453"/>
      <c r="F18" s="241"/>
      <c r="G18" s="243"/>
      <c r="H18" s="453"/>
      <c r="I18" s="241"/>
      <c r="J18" s="243"/>
      <c r="K18" s="960"/>
      <c r="L18" s="961"/>
      <c r="M18" s="962"/>
      <c r="N18" s="453"/>
      <c r="O18" s="242"/>
      <c r="P18" s="240"/>
      <c r="Q18" s="242"/>
      <c r="R18" s="241"/>
      <c r="S18" s="241"/>
      <c r="T18" s="453"/>
      <c r="U18" s="241"/>
      <c r="V18" s="243"/>
      <c r="W18" s="241"/>
      <c r="X18" s="241"/>
      <c r="Y18" s="243"/>
      <c r="Z18" s="240"/>
      <c r="AA18" s="241"/>
      <c r="AB18" s="243"/>
    </row>
    <row r="19" spans="2:28" s="747" customFormat="1" x14ac:dyDescent="0.3">
      <c r="B19" s="23" t="s">
        <v>875</v>
      </c>
      <c r="C19" s="304">
        <v>0</v>
      </c>
      <c r="D19" s="304"/>
      <c r="E19" s="453"/>
      <c r="F19" s="241"/>
      <c r="G19" s="243"/>
      <c r="H19" s="453"/>
      <c r="I19" s="241"/>
      <c r="J19" s="243"/>
      <c r="K19" s="960"/>
      <c r="L19" s="961"/>
      <c r="M19" s="962"/>
      <c r="N19" s="453"/>
      <c r="O19" s="242"/>
      <c r="P19" s="240"/>
      <c r="Q19" s="242"/>
      <c r="R19" s="241"/>
      <c r="S19" s="241"/>
      <c r="T19" s="453"/>
      <c r="U19" s="241"/>
      <c r="V19" s="243"/>
      <c r="W19" s="241"/>
      <c r="X19" s="241"/>
      <c r="Y19" s="243"/>
      <c r="Z19" s="240"/>
      <c r="AA19" s="241"/>
      <c r="AB19" s="243"/>
    </row>
    <row r="20" spans="2:28" s="747" customFormat="1" ht="66.75" customHeight="1" x14ac:dyDescent="0.3">
      <c r="B20" s="23" t="s">
        <v>863</v>
      </c>
      <c r="C20" s="304" t="s">
        <v>926</v>
      </c>
      <c r="D20" s="304"/>
      <c r="E20" s="453"/>
      <c r="F20" s="241"/>
      <c r="G20" s="243"/>
      <c r="H20" s="453"/>
      <c r="I20" s="241"/>
      <c r="J20" s="243"/>
      <c r="K20" s="968"/>
      <c r="L20" s="961"/>
      <c r="M20" s="962"/>
      <c r="N20" s="453"/>
      <c r="O20" s="242"/>
      <c r="P20" s="240"/>
      <c r="Q20" s="242"/>
      <c r="R20" s="241"/>
      <c r="S20" s="241"/>
      <c r="T20" s="453"/>
      <c r="U20" s="241"/>
      <c r="V20" s="243"/>
      <c r="W20" s="241"/>
      <c r="X20" s="241"/>
      <c r="Y20" s="243"/>
      <c r="Z20" s="240"/>
      <c r="AA20" s="241"/>
      <c r="AB20" s="243"/>
    </row>
    <row r="21" spans="2:28" s="747" customFormat="1" x14ac:dyDescent="0.3">
      <c r="B21" s="23" t="s">
        <v>865</v>
      </c>
      <c r="C21" s="304">
        <v>13</v>
      </c>
      <c r="D21" s="304"/>
      <c r="E21" s="453"/>
      <c r="F21" s="241"/>
      <c r="G21" s="243"/>
      <c r="H21" s="453"/>
      <c r="I21" s="241"/>
      <c r="J21" s="243"/>
      <c r="K21" s="960"/>
      <c r="L21" s="961"/>
      <c r="M21" s="962"/>
      <c r="N21" s="453"/>
      <c r="O21" s="242"/>
      <c r="P21" s="240"/>
      <c r="Q21" s="242"/>
      <c r="R21" s="241"/>
      <c r="S21" s="241"/>
      <c r="T21" s="453"/>
      <c r="U21" s="241"/>
      <c r="V21" s="243"/>
      <c r="W21" s="241"/>
      <c r="X21" s="241"/>
      <c r="Y21" s="243"/>
      <c r="Z21" s="240"/>
      <c r="AA21" s="241"/>
      <c r="AB21" s="243"/>
    </row>
    <row r="22" spans="2:28" s="747" customFormat="1" x14ac:dyDescent="0.3">
      <c r="B22" s="189" t="s">
        <v>866</v>
      </c>
      <c r="C22" s="304" t="s">
        <v>927</v>
      </c>
      <c r="D22" s="304"/>
      <c r="E22" s="453"/>
      <c r="F22" s="241"/>
      <c r="G22" s="243"/>
      <c r="H22" s="453"/>
      <c r="I22" s="241"/>
      <c r="J22" s="243"/>
      <c r="K22" s="960"/>
      <c r="L22" s="961"/>
      <c r="M22" s="962"/>
      <c r="N22" s="453"/>
      <c r="O22" s="242"/>
      <c r="P22" s="240"/>
      <c r="Q22" s="242"/>
      <c r="R22" s="241"/>
      <c r="S22" s="241"/>
      <c r="T22" s="453"/>
      <c r="U22" s="241"/>
      <c r="V22" s="243"/>
      <c r="W22" s="241"/>
      <c r="X22" s="241"/>
      <c r="Y22" s="243"/>
      <c r="Z22" s="240"/>
      <c r="AA22" s="241"/>
      <c r="AB22" s="243"/>
    </row>
    <row r="23" spans="2:28" s="747" customFormat="1" x14ac:dyDescent="0.3">
      <c r="B23" s="189" t="s">
        <v>867</v>
      </c>
      <c r="C23" s="304" t="s">
        <v>874</v>
      </c>
      <c r="D23" s="304"/>
      <c r="E23" s="453"/>
      <c r="F23" s="241"/>
      <c r="G23" s="243"/>
      <c r="H23" s="453"/>
      <c r="I23" s="241"/>
      <c r="J23" s="243"/>
      <c r="K23" s="960"/>
      <c r="L23" s="961"/>
      <c r="M23" s="962"/>
      <c r="N23" s="453"/>
      <c r="O23" s="242"/>
      <c r="P23" s="240"/>
      <c r="Q23" s="242"/>
      <c r="R23" s="241"/>
      <c r="S23" s="241"/>
      <c r="T23" s="453"/>
      <c r="U23" s="241"/>
      <c r="V23" s="243"/>
      <c r="W23" s="241"/>
      <c r="X23" s="241"/>
      <c r="Y23" s="243"/>
      <c r="Z23" s="240"/>
      <c r="AA23" s="241"/>
      <c r="AB23" s="243"/>
    </row>
    <row r="24" spans="2:28" s="747" customFormat="1" x14ac:dyDescent="0.3">
      <c r="B24" s="189" t="s">
        <v>868</v>
      </c>
      <c r="C24" s="304" t="s">
        <v>929</v>
      </c>
      <c r="D24" s="304"/>
      <c r="E24" s="453"/>
      <c r="F24" s="241"/>
      <c r="G24" s="243"/>
      <c r="H24" s="453"/>
      <c r="I24" s="241"/>
      <c r="J24" s="243"/>
      <c r="K24" s="960"/>
      <c r="L24" s="961"/>
      <c r="M24" s="962"/>
      <c r="N24" s="453"/>
      <c r="O24" s="242"/>
      <c r="P24" s="240"/>
      <c r="Q24" s="242"/>
      <c r="R24" s="241"/>
      <c r="S24" s="241"/>
      <c r="T24" s="453"/>
      <c r="U24" s="241"/>
      <c r="V24" s="243"/>
      <c r="W24" s="241"/>
      <c r="X24" s="241"/>
      <c r="Y24" s="243"/>
      <c r="Z24" s="240"/>
      <c r="AA24" s="241"/>
      <c r="AB24" s="243"/>
    </row>
    <row r="25" spans="2:28" s="747" customFormat="1" x14ac:dyDescent="0.3">
      <c r="B25" s="189" t="s">
        <v>871</v>
      </c>
      <c r="C25" s="304" t="s">
        <v>874</v>
      </c>
      <c r="D25" s="304"/>
      <c r="E25" s="453"/>
      <c r="F25" s="241"/>
      <c r="G25" s="243"/>
      <c r="H25" s="453"/>
      <c r="I25" s="241"/>
      <c r="J25" s="243"/>
      <c r="K25" s="960"/>
      <c r="L25" s="961"/>
      <c r="M25" s="962"/>
      <c r="N25" s="453"/>
      <c r="O25" s="242"/>
      <c r="P25" s="240"/>
      <c r="Q25" s="242"/>
      <c r="R25" s="241"/>
      <c r="S25" s="241"/>
      <c r="T25" s="453"/>
      <c r="U25" s="241"/>
      <c r="V25" s="243"/>
      <c r="W25" s="241"/>
      <c r="X25" s="241"/>
      <c r="Y25" s="243"/>
      <c r="Z25" s="240"/>
      <c r="AA25" s="241"/>
      <c r="AB25" s="243"/>
    </row>
    <row r="26" spans="2:28" s="747" customFormat="1" ht="69" x14ac:dyDescent="0.3">
      <c r="B26" s="189" t="s">
        <v>860</v>
      </c>
      <c r="C26" s="304" t="s">
        <v>883</v>
      </c>
      <c r="D26" s="304"/>
      <c r="E26" s="453"/>
      <c r="F26" s="241"/>
      <c r="G26" s="243"/>
      <c r="H26" s="453"/>
      <c r="I26" s="241"/>
      <c r="J26" s="243"/>
      <c r="K26" s="960"/>
      <c r="L26" s="961"/>
      <c r="M26" s="962"/>
      <c r="N26" s="453"/>
      <c r="O26" s="242"/>
      <c r="P26" s="240"/>
      <c r="Q26" s="242"/>
      <c r="R26" s="241"/>
      <c r="S26" s="241"/>
      <c r="T26" s="163" t="s">
        <v>1573</v>
      </c>
      <c r="U26" s="226" t="s">
        <v>1574</v>
      </c>
      <c r="V26" s="288" t="s">
        <v>1575</v>
      </c>
      <c r="W26" s="241"/>
      <c r="X26" s="241"/>
      <c r="Y26" s="243"/>
      <c r="Z26" s="240"/>
      <c r="AA26" s="241"/>
      <c r="AB26" s="243"/>
    </row>
    <row r="27" spans="2:28" s="747" customFormat="1" ht="27.6" x14ac:dyDescent="0.3">
      <c r="B27" s="23" t="s">
        <v>869</v>
      </c>
      <c r="C27" s="304" t="s">
        <v>930</v>
      </c>
      <c r="D27" s="304"/>
      <c r="E27" s="453"/>
      <c r="F27" s="241"/>
      <c r="G27" s="243"/>
      <c r="H27" s="453"/>
      <c r="I27" s="241"/>
      <c r="J27" s="243"/>
      <c r="K27" s="960"/>
      <c r="L27" s="961"/>
      <c r="M27" s="962"/>
      <c r="N27" s="453"/>
      <c r="O27" s="242"/>
      <c r="P27" s="240"/>
      <c r="Q27" s="242"/>
      <c r="R27" s="241"/>
      <c r="S27" s="241"/>
      <c r="T27" s="453"/>
      <c r="U27" s="241"/>
      <c r="V27" s="243"/>
      <c r="W27" s="241"/>
      <c r="X27" s="241"/>
      <c r="Y27" s="243"/>
      <c r="Z27" s="240"/>
      <c r="AA27" s="241"/>
      <c r="AB27" s="243"/>
    </row>
    <row r="28" spans="2:28" s="747" customFormat="1" ht="27.6" x14ac:dyDescent="0.3">
      <c r="B28" s="23" t="s">
        <v>864</v>
      </c>
      <c r="C28" s="304" t="s">
        <v>928</v>
      </c>
      <c r="D28" s="304"/>
      <c r="E28" s="453"/>
      <c r="F28" s="241"/>
      <c r="G28" s="243"/>
      <c r="H28" s="453"/>
      <c r="I28" s="241"/>
      <c r="J28" s="243"/>
      <c r="K28" s="960"/>
      <c r="L28" s="961"/>
      <c r="M28" s="962"/>
      <c r="N28" s="453"/>
      <c r="O28" s="242"/>
      <c r="P28" s="240"/>
      <c r="Q28" s="242"/>
      <c r="R28" s="241"/>
      <c r="S28" s="241"/>
      <c r="T28" s="453"/>
      <c r="U28" s="241"/>
      <c r="V28" s="243"/>
      <c r="W28" s="241"/>
      <c r="X28" s="241"/>
      <c r="Y28" s="243"/>
      <c r="Z28" s="240"/>
      <c r="AA28" s="241"/>
      <c r="AB28" s="243"/>
    </row>
    <row r="29" spans="2:28" s="747" customFormat="1" ht="41.4" x14ac:dyDescent="0.3">
      <c r="B29" s="23" t="s">
        <v>861</v>
      </c>
      <c r="C29" s="304" t="s">
        <v>878</v>
      </c>
      <c r="D29" s="304"/>
      <c r="E29" s="453"/>
      <c r="F29" s="241"/>
      <c r="G29" s="243"/>
      <c r="H29" s="453"/>
      <c r="I29" s="241"/>
      <c r="J29" s="243"/>
      <c r="K29" s="960"/>
      <c r="L29" s="961"/>
      <c r="M29" s="962"/>
      <c r="N29" s="453"/>
      <c r="O29" s="242"/>
      <c r="P29" s="240"/>
      <c r="Q29" s="242"/>
      <c r="R29" s="241"/>
      <c r="S29" s="241"/>
      <c r="T29" s="163" t="s">
        <v>1278</v>
      </c>
      <c r="U29" s="226" t="s">
        <v>1278</v>
      </c>
      <c r="V29" s="288" t="s">
        <v>1278</v>
      </c>
      <c r="W29" s="241"/>
      <c r="X29" s="241"/>
      <c r="Y29" s="243"/>
      <c r="Z29" s="240"/>
      <c r="AA29" s="241"/>
      <c r="AB29" s="243"/>
    </row>
    <row r="30" spans="2:28" s="747" customFormat="1" x14ac:dyDescent="0.3">
      <c r="B30" s="23" t="s">
        <v>884</v>
      </c>
      <c r="C30" s="304" t="s">
        <v>45</v>
      </c>
      <c r="D30" s="304"/>
      <c r="E30" s="453"/>
      <c r="F30" s="241"/>
      <c r="G30" s="243"/>
      <c r="H30" s="453"/>
      <c r="I30" s="241"/>
      <c r="J30" s="243"/>
      <c r="K30" s="960"/>
      <c r="L30" s="961"/>
      <c r="M30" s="962"/>
      <c r="N30" s="453"/>
      <c r="O30" s="242"/>
      <c r="P30" s="240"/>
      <c r="Q30" s="242"/>
      <c r="R30" s="241"/>
      <c r="S30" s="241"/>
      <c r="T30" s="453"/>
      <c r="U30" s="241"/>
      <c r="V30" s="243"/>
      <c r="W30" s="241"/>
      <c r="X30" s="241"/>
      <c r="Y30" s="243"/>
      <c r="Z30" s="240"/>
      <c r="AA30" s="241"/>
      <c r="AB30" s="243"/>
    </row>
    <row r="31" spans="2:28" s="747" customFormat="1" x14ac:dyDescent="0.3">
      <c r="B31" s="23" t="s">
        <v>870</v>
      </c>
      <c r="C31" s="304" t="s">
        <v>45</v>
      </c>
      <c r="D31" s="304"/>
      <c r="E31" s="453"/>
      <c r="F31" s="241"/>
      <c r="G31" s="243"/>
      <c r="H31" s="453"/>
      <c r="I31" s="241"/>
      <c r="J31" s="243"/>
      <c r="K31" s="960"/>
      <c r="L31" s="961"/>
      <c r="M31" s="962"/>
      <c r="N31" s="453"/>
      <c r="O31" s="242"/>
      <c r="P31" s="240"/>
      <c r="Q31" s="242"/>
      <c r="R31" s="241"/>
      <c r="S31" s="241"/>
      <c r="T31" s="453"/>
      <c r="U31" s="241"/>
      <c r="V31" s="243"/>
      <c r="W31" s="241"/>
      <c r="X31" s="241"/>
      <c r="Y31" s="243"/>
      <c r="Z31" s="240"/>
      <c r="AA31" s="241"/>
      <c r="AB31" s="243"/>
    </row>
    <row r="32" spans="2:28" s="747" customFormat="1" x14ac:dyDescent="0.3">
      <c r="B32" s="23" t="s">
        <v>862</v>
      </c>
      <c r="C32" s="304" t="s">
        <v>45</v>
      </c>
      <c r="D32" s="304"/>
      <c r="E32" s="453"/>
      <c r="F32" s="241"/>
      <c r="G32" s="243"/>
      <c r="H32" s="453"/>
      <c r="I32" s="241"/>
      <c r="J32" s="243"/>
      <c r="K32" s="960"/>
      <c r="L32" s="961"/>
      <c r="M32" s="962"/>
      <c r="N32" s="453"/>
      <c r="O32" s="242"/>
      <c r="P32" s="240"/>
      <c r="Q32" s="242"/>
      <c r="R32" s="241"/>
      <c r="S32" s="241"/>
      <c r="T32" s="453"/>
      <c r="U32" s="241"/>
      <c r="V32" s="243"/>
      <c r="W32" s="241"/>
      <c r="X32" s="241"/>
      <c r="Y32" s="243"/>
      <c r="Z32" s="240"/>
      <c r="AA32" s="241"/>
      <c r="AB32" s="243"/>
    </row>
    <row r="33" spans="1:28" x14ac:dyDescent="0.3">
      <c r="A33" s="458" t="s">
        <v>0</v>
      </c>
      <c r="B33" s="365"/>
      <c r="C33" s="1070"/>
      <c r="D33" s="745"/>
      <c r="E33" s="453"/>
      <c r="F33" s="241"/>
      <c r="G33" s="243"/>
      <c r="H33" s="453"/>
      <c r="I33" s="241"/>
      <c r="J33" s="243"/>
      <c r="K33" s="963"/>
      <c r="L33" s="964"/>
      <c r="M33" s="965"/>
      <c r="N33" s="963"/>
      <c r="O33" s="964"/>
      <c r="P33" s="964"/>
      <c r="Q33" s="964"/>
      <c r="R33" s="964"/>
      <c r="S33" s="965"/>
      <c r="T33" s="453"/>
      <c r="U33" s="241"/>
      <c r="V33" s="243"/>
      <c r="W33" s="241"/>
      <c r="X33" s="241"/>
      <c r="Y33" s="241"/>
      <c r="Z33" s="453"/>
      <c r="AA33" s="241"/>
      <c r="AB33" s="243"/>
    </row>
    <row r="34" spans="1:28" s="148" customFormat="1" ht="55.2" x14ac:dyDescent="0.3">
      <c r="A34" s="23"/>
      <c r="B34" s="157" t="s">
        <v>797</v>
      </c>
      <c r="C34" s="325" t="s">
        <v>931</v>
      </c>
      <c r="D34" s="326" t="s">
        <v>813</v>
      </c>
      <c r="E34" s="453"/>
      <c r="F34" s="241"/>
      <c r="G34" s="243"/>
      <c r="H34" s="453"/>
      <c r="I34" s="241"/>
      <c r="J34" s="243"/>
      <c r="K34" s="453"/>
      <c r="L34" s="241"/>
      <c r="M34" s="243"/>
      <c r="N34" s="453"/>
      <c r="O34" s="242"/>
      <c r="P34" s="240"/>
      <c r="Q34" s="242"/>
      <c r="R34" s="241"/>
      <c r="S34" s="241"/>
      <c r="T34" s="511" t="s">
        <v>1715</v>
      </c>
      <c r="U34" s="76" t="s">
        <v>1715</v>
      </c>
      <c r="V34" s="42" t="s">
        <v>1715</v>
      </c>
      <c r="W34" s="741" t="s">
        <v>1387</v>
      </c>
      <c r="X34" s="150" t="s">
        <v>1387</v>
      </c>
      <c r="Y34" s="645" t="s">
        <v>1387</v>
      </c>
      <c r="Z34" s="241"/>
      <c r="AA34" s="241"/>
      <c r="AB34" s="243"/>
    </row>
    <row r="35" spans="1:28" s="148" customFormat="1" thickBot="1" x14ac:dyDescent="0.35">
      <c r="A35" s="23"/>
      <c r="B35" s="23" t="s">
        <v>5</v>
      </c>
      <c r="C35" s="327">
        <v>6.5000000000000002E-2</v>
      </c>
      <c r="D35" s="328" t="s">
        <v>649</v>
      </c>
      <c r="E35" s="453"/>
      <c r="F35" s="241"/>
      <c r="G35" s="243"/>
      <c r="H35" s="453"/>
      <c r="I35" s="241"/>
      <c r="J35" s="243"/>
      <c r="K35" s="453"/>
      <c r="L35" s="241"/>
      <c r="M35" s="243"/>
      <c r="N35" s="453"/>
      <c r="O35" s="242"/>
      <c r="P35" s="240"/>
      <c r="Q35" s="242"/>
      <c r="R35" s="241"/>
      <c r="S35" s="241"/>
      <c r="T35" s="164">
        <v>6.5000000000000002E-2</v>
      </c>
      <c r="U35" s="166">
        <v>6.5000000000000002E-2</v>
      </c>
      <c r="V35" s="647">
        <v>4.7E-2</v>
      </c>
      <c r="W35" s="263">
        <v>6.5000000000000002E-2</v>
      </c>
      <c r="X35" s="166">
        <v>6.5000000000000002E-2</v>
      </c>
      <c r="Y35" s="647">
        <v>4.9000000000000002E-2</v>
      </c>
      <c r="Z35" s="241"/>
      <c r="AA35" s="241"/>
      <c r="AB35" s="243"/>
    </row>
    <row r="36" spans="1:28" s="148" customFormat="1" ht="69.599999999999994" thickBot="1" x14ac:dyDescent="0.35">
      <c r="A36" s="23"/>
      <c r="B36" s="23" t="s">
        <v>6</v>
      </c>
      <c r="C36" s="325" t="s">
        <v>1006</v>
      </c>
      <c r="D36" s="328" t="s">
        <v>672</v>
      </c>
      <c r="E36" s="453"/>
      <c r="F36" s="241"/>
      <c r="G36" s="243"/>
      <c r="H36" s="453"/>
      <c r="I36" s="241"/>
      <c r="J36" s="243"/>
      <c r="K36" s="453"/>
      <c r="L36" s="241"/>
      <c r="M36" s="243"/>
      <c r="N36" s="453"/>
      <c r="O36" s="242"/>
      <c r="P36" s="240"/>
      <c r="Q36" s="242"/>
      <c r="R36" s="241"/>
      <c r="S36" s="241"/>
      <c r="T36" s="163" t="s">
        <v>1616</v>
      </c>
      <c r="U36" s="226" t="s">
        <v>1616</v>
      </c>
      <c r="V36" s="288" t="s">
        <v>1849</v>
      </c>
      <c r="W36" s="741" t="s">
        <v>1466</v>
      </c>
      <c r="X36" s="150" t="s">
        <v>1467</v>
      </c>
      <c r="Y36" s="645" t="s">
        <v>1870</v>
      </c>
      <c r="Z36" s="241"/>
      <c r="AA36" s="241"/>
      <c r="AB36" s="243"/>
    </row>
    <row r="37" spans="1:28" s="148" customFormat="1" ht="28.2" thickBot="1" x14ac:dyDescent="0.35">
      <c r="A37" s="23"/>
      <c r="B37" s="157" t="s">
        <v>1471</v>
      </c>
      <c r="C37" s="680">
        <v>0.1</v>
      </c>
      <c r="D37" s="329" t="s">
        <v>650</v>
      </c>
      <c r="E37" s="453"/>
      <c r="F37" s="241"/>
      <c r="G37" s="243"/>
      <c r="H37" s="453"/>
      <c r="I37" s="241"/>
      <c r="J37" s="243"/>
      <c r="K37" s="453"/>
      <c r="L37" s="241"/>
      <c r="M37" s="243"/>
      <c r="N37" s="453"/>
      <c r="O37" s="242"/>
      <c r="P37" s="240"/>
      <c r="Q37" s="242"/>
      <c r="R37" s="241"/>
      <c r="S37" s="241"/>
      <c r="T37" s="154" t="s">
        <v>1612</v>
      </c>
      <c r="U37" s="150" t="s">
        <v>1614</v>
      </c>
      <c r="V37" s="645" t="s">
        <v>1478</v>
      </c>
      <c r="W37" s="741" t="s">
        <v>1473</v>
      </c>
      <c r="X37" s="150" t="s">
        <v>1473</v>
      </c>
      <c r="Y37" s="645" t="s">
        <v>1478</v>
      </c>
      <c r="Z37" s="241"/>
      <c r="AA37" s="241"/>
      <c r="AB37" s="243"/>
    </row>
    <row r="38" spans="1:28" s="148" customFormat="1" ht="28.2" thickBot="1" x14ac:dyDescent="0.35">
      <c r="A38" s="23"/>
      <c r="B38" s="157" t="s">
        <v>1472</v>
      </c>
      <c r="C38" s="680">
        <v>0.8</v>
      </c>
      <c r="D38" s="329" t="s">
        <v>651</v>
      </c>
      <c r="E38" s="453"/>
      <c r="F38" s="241"/>
      <c r="G38" s="243"/>
      <c r="H38" s="453"/>
      <c r="I38" s="241"/>
      <c r="J38" s="243"/>
      <c r="K38" s="453"/>
      <c r="L38" s="241"/>
      <c r="M38" s="243"/>
      <c r="N38" s="453"/>
      <c r="O38" s="242"/>
      <c r="P38" s="240"/>
      <c r="Q38" s="242"/>
      <c r="R38" s="241"/>
      <c r="S38" s="241"/>
      <c r="T38" s="154" t="s">
        <v>1613</v>
      </c>
      <c r="U38" s="150" t="s">
        <v>1615</v>
      </c>
      <c r="V38" s="645" t="s">
        <v>2108</v>
      </c>
      <c r="W38" s="741" t="s">
        <v>1474</v>
      </c>
      <c r="X38" s="150" t="s">
        <v>1474</v>
      </c>
      <c r="Y38" s="645" t="s">
        <v>1475</v>
      </c>
      <c r="Z38" s="241"/>
      <c r="AA38" s="241"/>
      <c r="AB38" s="243"/>
    </row>
    <row r="39" spans="1:28" s="148" customFormat="1" ht="42" thickBot="1" x14ac:dyDescent="0.35">
      <c r="A39" s="23"/>
      <c r="B39" s="23" t="s">
        <v>2</v>
      </c>
      <c r="C39" s="325" t="s">
        <v>798</v>
      </c>
      <c r="D39" s="328" t="s">
        <v>814</v>
      </c>
      <c r="E39" s="263" t="s">
        <v>798</v>
      </c>
      <c r="F39" s="805" t="s">
        <v>594</v>
      </c>
      <c r="G39" s="841" t="s">
        <v>594</v>
      </c>
      <c r="H39" s="453"/>
      <c r="I39" s="241"/>
      <c r="J39" s="243"/>
      <c r="K39" s="453"/>
      <c r="L39" s="241"/>
      <c r="M39" s="243"/>
      <c r="N39" s="453"/>
      <c r="O39" s="242"/>
      <c r="P39" s="240"/>
      <c r="Q39" s="242"/>
      <c r="R39" s="241"/>
      <c r="S39" s="241"/>
      <c r="T39" s="163" t="s">
        <v>2120</v>
      </c>
      <c r="U39" s="226" t="s">
        <v>2120</v>
      </c>
      <c r="V39" s="288" t="s">
        <v>798</v>
      </c>
      <c r="W39" s="514" t="s">
        <v>798</v>
      </c>
      <c r="X39" s="226" t="s">
        <v>798</v>
      </c>
      <c r="Y39" s="288" t="s">
        <v>798</v>
      </c>
      <c r="Z39" s="241"/>
      <c r="AA39" s="241"/>
      <c r="AB39" s="243"/>
    </row>
    <row r="40" spans="1:28" s="148" customFormat="1" ht="69.599999999999994" thickBot="1" x14ac:dyDescent="0.35">
      <c r="A40" s="23"/>
      <c r="B40" s="23" t="s">
        <v>3</v>
      </c>
      <c r="C40" s="327">
        <v>6.8000000000000005E-2</v>
      </c>
      <c r="D40" s="328" t="s">
        <v>652</v>
      </c>
      <c r="E40" s="263">
        <v>0.189</v>
      </c>
      <c r="F40" s="805"/>
      <c r="G40" s="841"/>
      <c r="H40" s="453"/>
      <c r="I40" s="241"/>
      <c r="J40" s="243"/>
      <c r="K40" s="453"/>
      <c r="L40" s="241"/>
      <c r="M40" s="243"/>
      <c r="N40" s="453"/>
      <c r="O40" s="242"/>
      <c r="P40" s="240"/>
      <c r="Q40" s="242"/>
      <c r="R40" s="241"/>
      <c r="S40" s="241"/>
      <c r="T40" s="163" t="s">
        <v>2121</v>
      </c>
      <c r="U40" s="226" t="s">
        <v>1617</v>
      </c>
      <c r="V40" s="288" t="s">
        <v>1850</v>
      </c>
      <c r="W40" s="514">
        <v>6.8000000000000005E-2</v>
      </c>
      <c r="X40" s="226">
        <v>6.8000000000000005E-2</v>
      </c>
      <c r="Y40" s="288">
        <v>0.06</v>
      </c>
      <c r="Z40" s="241"/>
      <c r="AA40" s="241"/>
      <c r="AB40" s="243"/>
    </row>
    <row r="41" spans="1:28" s="148" customFormat="1" ht="221.4" thickBot="1" x14ac:dyDescent="0.35">
      <c r="A41" s="23"/>
      <c r="B41" s="23" t="s">
        <v>1</v>
      </c>
      <c r="C41" s="325" t="s">
        <v>1468</v>
      </c>
      <c r="D41" s="328" t="s">
        <v>672</v>
      </c>
      <c r="E41" s="264" t="s">
        <v>1629</v>
      </c>
      <c r="F41" s="805"/>
      <c r="G41" s="841"/>
      <c r="H41" s="453"/>
      <c r="I41" s="241"/>
      <c r="J41" s="243"/>
      <c r="K41" s="453"/>
      <c r="L41" s="241"/>
      <c r="M41" s="243"/>
      <c r="N41" s="453"/>
      <c r="O41" s="242"/>
      <c r="P41" s="240"/>
      <c r="Q41" s="242"/>
      <c r="R41" s="241"/>
      <c r="S41" s="241"/>
      <c r="T41" s="163" t="s">
        <v>1618</v>
      </c>
      <c r="U41" s="226" t="s">
        <v>1618</v>
      </c>
      <c r="V41" s="288" t="s">
        <v>1851</v>
      </c>
      <c r="W41" s="514" t="s">
        <v>1469</v>
      </c>
      <c r="X41" s="226" t="s">
        <v>1469</v>
      </c>
      <c r="Y41" s="288" t="s">
        <v>1871</v>
      </c>
      <c r="Z41" s="241"/>
      <c r="AA41" s="241"/>
      <c r="AB41" s="243"/>
    </row>
    <row r="42" spans="1:28" s="148" customFormat="1" ht="27" thickBot="1" x14ac:dyDescent="0.35">
      <c r="A42" s="23"/>
      <c r="B42" s="23" t="s">
        <v>9</v>
      </c>
      <c r="C42" s="325" t="s">
        <v>794</v>
      </c>
      <c r="D42" s="328" t="s">
        <v>815</v>
      </c>
      <c r="E42" s="453"/>
      <c r="F42" s="241"/>
      <c r="G42" s="243"/>
      <c r="H42" s="453"/>
      <c r="I42" s="241"/>
      <c r="J42" s="243"/>
      <c r="K42" s="453"/>
      <c r="L42" s="241"/>
      <c r="M42" s="243"/>
      <c r="N42" s="453"/>
      <c r="O42" s="242"/>
      <c r="P42" s="240"/>
      <c r="Q42" s="242"/>
      <c r="R42" s="241"/>
      <c r="S42" s="241"/>
      <c r="T42" s="453"/>
      <c r="U42" s="241"/>
      <c r="V42" s="243"/>
      <c r="W42" s="514" t="s">
        <v>811</v>
      </c>
      <c r="X42" s="226" t="s">
        <v>811</v>
      </c>
      <c r="Y42" s="288" t="s">
        <v>811</v>
      </c>
      <c r="Z42" s="241"/>
      <c r="AA42" s="241"/>
      <c r="AB42" s="243"/>
    </row>
    <row r="43" spans="1:28" s="148" customFormat="1" thickBot="1" x14ac:dyDescent="0.35">
      <c r="A43" s="23"/>
      <c r="B43" s="23" t="s">
        <v>97</v>
      </c>
      <c r="C43" s="325" t="s">
        <v>45</v>
      </c>
      <c r="D43" s="328" t="s">
        <v>653</v>
      </c>
      <c r="E43" s="453"/>
      <c r="F43" s="241"/>
      <c r="G43" s="243"/>
      <c r="H43" s="453"/>
      <c r="I43" s="241"/>
      <c r="J43" s="243"/>
      <c r="K43" s="453"/>
      <c r="L43" s="241"/>
      <c r="M43" s="243"/>
      <c r="N43" s="453"/>
      <c r="O43" s="242"/>
      <c r="P43" s="240"/>
      <c r="Q43" s="242"/>
      <c r="R43" s="241"/>
      <c r="S43" s="241"/>
      <c r="T43" s="453"/>
      <c r="U43" s="241"/>
      <c r="V43" s="243"/>
      <c r="W43" s="514">
        <v>3.9E-2</v>
      </c>
      <c r="X43" s="226">
        <v>3.9E-2</v>
      </c>
      <c r="Y43" s="288">
        <v>7.0999999999999994E-2</v>
      </c>
      <c r="Z43" s="241"/>
      <c r="AA43" s="241"/>
      <c r="AB43" s="243"/>
    </row>
    <row r="44" spans="1:28" s="148" customFormat="1" ht="83.4" thickBot="1" x14ac:dyDescent="0.35">
      <c r="A44" s="23"/>
      <c r="B44" s="157" t="s">
        <v>10</v>
      </c>
      <c r="C44" s="325" t="s">
        <v>45</v>
      </c>
      <c r="D44" s="328" t="s">
        <v>672</v>
      </c>
      <c r="E44" s="453"/>
      <c r="F44" s="241"/>
      <c r="G44" s="243"/>
      <c r="H44" s="453"/>
      <c r="I44" s="241"/>
      <c r="J44" s="243"/>
      <c r="K44" s="453"/>
      <c r="L44" s="241"/>
      <c r="M44" s="243"/>
      <c r="N44" s="453"/>
      <c r="O44" s="242"/>
      <c r="P44" s="240"/>
      <c r="Q44" s="242"/>
      <c r="R44" s="241"/>
      <c r="S44" s="241"/>
      <c r="T44" s="453"/>
      <c r="U44" s="241"/>
      <c r="V44" s="243"/>
      <c r="W44" s="514" t="s">
        <v>1502</v>
      </c>
      <c r="X44" s="226" t="s">
        <v>1502</v>
      </c>
      <c r="Y44" s="288" t="s">
        <v>1135</v>
      </c>
      <c r="Z44" s="241"/>
      <c r="AA44" s="241"/>
      <c r="AB44" s="243"/>
    </row>
    <row r="45" spans="1:28" s="148" customFormat="1" ht="42" thickBot="1" x14ac:dyDescent="0.35">
      <c r="A45" s="23"/>
      <c r="B45" s="157" t="s">
        <v>852</v>
      </c>
      <c r="C45" s="325" t="s">
        <v>1003</v>
      </c>
      <c r="D45" s="328" t="s">
        <v>654</v>
      </c>
      <c r="E45" s="453"/>
      <c r="F45" s="241"/>
      <c r="G45" s="243"/>
      <c r="H45" s="453"/>
      <c r="I45" s="241"/>
      <c r="J45" s="243"/>
      <c r="K45" s="453"/>
      <c r="L45" s="241"/>
      <c r="M45" s="243"/>
      <c r="N45" s="453"/>
      <c r="O45" s="242"/>
      <c r="P45" s="240"/>
      <c r="Q45" s="242"/>
      <c r="R45" s="241"/>
      <c r="S45" s="241"/>
      <c r="T45" s="453"/>
      <c r="U45" s="241"/>
      <c r="V45" s="243"/>
      <c r="W45" s="241"/>
      <c r="X45" s="241"/>
      <c r="Y45" s="243"/>
      <c r="Z45" s="240"/>
      <c r="AA45" s="241"/>
      <c r="AB45" s="243"/>
    </row>
    <row r="46" spans="1:28" s="148" customFormat="1" ht="28.2" thickBot="1" x14ac:dyDescent="0.35">
      <c r="A46" s="23"/>
      <c r="B46" s="23" t="s">
        <v>1276</v>
      </c>
      <c r="C46" s="326" t="s">
        <v>187</v>
      </c>
      <c r="D46" s="330" t="s">
        <v>655</v>
      </c>
      <c r="E46" s="453"/>
      <c r="F46" s="241"/>
      <c r="G46" s="243"/>
      <c r="H46" s="453"/>
      <c r="I46" s="241"/>
      <c r="J46" s="243"/>
      <c r="K46" s="453"/>
      <c r="L46" s="241"/>
      <c r="M46" s="243"/>
      <c r="N46" s="453" t="s">
        <v>1330</v>
      </c>
      <c r="O46" s="242" t="s">
        <v>1330</v>
      </c>
      <c r="P46" s="240" t="s">
        <v>1330</v>
      </c>
      <c r="Q46" s="242" t="s">
        <v>1330</v>
      </c>
      <c r="R46" s="241" t="s">
        <v>1330</v>
      </c>
      <c r="S46" s="241" t="s">
        <v>1330</v>
      </c>
      <c r="T46" s="164" t="s">
        <v>187</v>
      </c>
      <c r="U46" s="228" t="s">
        <v>187</v>
      </c>
      <c r="V46" s="195" t="s">
        <v>187</v>
      </c>
      <c r="W46" s="263" t="s">
        <v>187</v>
      </c>
      <c r="X46" s="228" t="s">
        <v>187</v>
      </c>
      <c r="Y46" s="195" t="s">
        <v>187</v>
      </c>
      <c r="Z46" s="241"/>
      <c r="AA46" s="241"/>
      <c r="AB46" s="243"/>
    </row>
    <row r="47" spans="1:28" s="148" customFormat="1" ht="69.599999999999994" thickBot="1" x14ac:dyDescent="0.35">
      <c r="A47" s="23"/>
      <c r="B47" s="23" t="s">
        <v>11</v>
      </c>
      <c r="C47" s="325" t="s">
        <v>575</v>
      </c>
      <c r="D47" s="330" t="s">
        <v>656</v>
      </c>
      <c r="E47" s="453"/>
      <c r="F47" s="241"/>
      <c r="G47" s="243"/>
      <c r="H47" s="453"/>
      <c r="I47" s="241"/>
      <c r="J47" s="243"/>
      <c r="K47" s="453"/>
      <c r="L47" s="241"/>
      <c r="M47" s="243"/>
      <c r="N47" s="453"/>
      <c r="O47" s="242"/>
      <c r="P47" s="240"/>
      <c r="Q47" s="242"/>
      <c r="R47" s="241"/>
      <c r="S47" s="241"/>
      <c r="T47" s="154" t="s">
        <v>1357</v>
      </c>
      <c r="U47" s="150" t="s">
        <v>1357</v>
      </c>
      <c r="V47" s="645" t="s">
        <v>1358</v>
      </c>
      <c r="W47" s="741">
        <v>0.35</v>
      </c>
      <c r="X47" s="150">
        <v>0.35</v>
      </c>
      <c r="Y47" s="645">
        <v>0.36</v>
      </c>
      <c r="Z47" s="241"/>
      <c r="AA47" s="241"/>
      <c r="AB47" s="243"/>
    </row>
    <row r="48" spans="1:28" s="148" customFormat="1" ht="69.599999999999994" thickBot="1" x14ac:dyDescent="0.35">
      <c r="A48" s="23"/>
      <c r="B48" s="23" t="s">
        <v>12</v>
      </c>
      <c r="C48" s="325" t="s">
        <v>576</v>
      </c>
      <c r="D48" s="328" t="s">
        <v>657</v>
      </c>
      <c r="E48" s="453"/>
      <c r="F48" s="241"/>
      <c r="G48" s="243"/>
      <c r="H48" s="453"/>
      <c r="I48" s="241"/>
      <c r="J48" s="243"/>
      <c r="K48" s="453"/>
      <c r="L48" s="241"/>
      <c r="M48" s="243"/>
      <c r="N48" s="453"/>
      <c r="O48" s="242"/>
      <c r="P48" s="240"/>
      <c r="Q48" s="242"/>
      <c r="R48" s="241"/>
      <c r="S48" s="241"/>
      <c r="T48" s="154" t="s">
        <v>1354</v>
      </c>
      <c r="U48" s="150" t="s">
        <v>1356</v>
      </c>
      <c r="V48" s="645" t="s">
        <v>1359</v>
      </c>
      <c r="W48" s="741">
        <v>0.32</v>
      </c>
      <c r="X48" s="150">
        <v>0.32</v>
      </c>
      <c r="Y48" s="645">
        <v>0.25</v>
      </c>
      <c r="Z48" s="241"/>
      <c r="AA48" s="241"/>
      <c r="AB48" s="243"/>
    </row>
    <row r="49" spans="1:28" s="148" customFormat="1" ht="69.599999999999994" thickBot="1" x14ac:dyDescent="0.35">
      <c r="A49" s="23"/>
      <c r="B49" s="23" t="s">
        <v>13</v>
      </c>
      <c r="C49" s="325" t="s">
        <v>577</v>
      </c>
      <c r="D49" s="328" t="s">
        <v>658</v>
      </c>
      <c r="E49" s="453"/>
      <c r="F49" s="241"/>
      <c r="G49" s="243"/>
      <c r="H49" s="453"/>
      <c r="I49" s="241"/>
      <c r="J49" s="243"/>
      <c r="K49" s="453"/>
      <c r="L49" s="241"/>
      <c r="M49" s="243"/>
      <c r="N49" s="453"/>
      <c r="O49" s="242"/>
      <c r="P49" s="240"/>
      <c r="Q49" s="242"/>
      <c r="R49" s="241"/>
      <c r="S49" s="241"/>
      <c r="T49" s="154" t="s">
        <v>1355</v>
      </c>
      <c r="U49" s="507" t="s">
        <v>1361</v>
      </c>
      <c r="V49" s="646" t="s">
        <v>1360</v>
      </c>
      <c r="W49" s="741">
        <v>0.53</v>
      </c>
      <c r="X49" s="507">
        <v>0.53</v>
      </c>
      <c r="Y49" s="646">
        <v>0.42</v>
      </c>
      <c r="Z49" s="241"/>
      <c r="AA49" s="241"/>
      <c r="AB49" s="243"/>
    </row>
    <row r="50" spans="1:28" s="148" customFormat="1" thickBot="1" x14ac:dyDescent="0.35">
      <c r="A50" s="23"/>
      <c r="B50" s="23" t="s">
        <v>47</v>
      </c>
      <c r="C50" s="326" t="s">
        <v>49</v>
      </c>
      <c r="D50" s="328"/>
      <c r="E50" s="453"/>
      <c r="F50" s="241"/>
      <c r="G50" s="243"/>
      <c r="H50" s="453"/>
      <c r="I50" s="241"/>
      <c r="J50" s="243"/>
      <c r="K50" s="453"/>
      <c r="L50" s="241"/>
      <c r="M50" s="243"/>
      <c r="N50" s="453"/>
      <c r="O50" s="242"/>
      <c r="P50" s="240"/>
      <c r="Q50" s="242"/>
      <c r="R50" s="241"/>
      <c r="S50" s="241"/>
      <c r="T50" s="453"/>
      <c r="U50" s="241"/>
      <c r="V50" s="243"/>
      <c r="W50" s="241"/>
      <c r="X50" s="241"/>
      <c r="Y50" s="243"/>
      <c r="Z50" s="240"/>
      <c r="AA50" s="241"/>
      <c r="AB50" s="243"/>
    </row>
    <row r="51" spans="1:28" ht="15" thickBot="1" x14ac:dyDescent="0.35">
      <c r="B51" s="23" t="s">
        <v>42</v>
      </c>
      <c r="C51" s="326" t="s">
        <v>45</v>
      </c>
      <c r="D51" s="328"/>
      <c r="E51" s="453"/>
      <c r="F51" s="241"/>
      <c r="G51" s="243"/>
      <c r="H51" s="453"/>
      <c r="I51" s="241"/>
      <c r="J51" s="243"/>
      <c r="K51" s="453"/>
      <c r="L51" s="241"/>
      <c r="M51" s="243"/>
      <c r="N51" s="453"/>
      <c r="O51" s="242"/>
      <c r="P51" s="240"/>
      <c r="Q51" s="242"/>
      <c r="R51" s="241"/>
      <c r="S51" s="241"/>
      <c r="T51" s="453"/>
      <c r="U51" s="241"/>
      <c r="V51" s="243"/>
      <c r="W51" s="241"/>
      <c r="X51" s="241"/>
      <c r="Y51" s="243"/>
      <c r="Z51" s="240"/>
      <c r="AA51" s="241"/>
      <c r="AB51" s="243"/>
    </row>
    <row r="52" spans="1:28" ht="15" thickBot="1" x14ac:dyDescent="0.35">
      <c r="B52" s="23" t="s">
        <v>43</v>
      </c>
      <c r="C52" s="326" t="s">
        <v>45</v>
      </c>
      <c r="D52" s="328"/>
      <c r="E52" s="453"/>
      <c r="F52" s="241"/>
      <c r="G52" s="243"/>
      <c r="H52" s="453"/>
      <c r="I52" s="241"/>
      <c r="J52" s="243"/>
      <c r="K52" s="453"/>
      <c r="L52" s="241"/>
      <c r="M52" s="243"/>
      <c r="N52" s="453"/>
      <c r="O52" s="242"/>
      <c r="P52" s="240"/>
      <c r="Q52" s="242"/>
      <c r="R52" s="241"/>
      <c r="S52" s="241"/>
      <c r="T52" s="453"/>
      <c r="U52" s="241"/>
      <c r="V52" s="243"/>
      <c r="W52" s="241"/>
      <c r="X52" s="241"/>
      <c r="Y52" s="243"/>
      <c r="Z52" s="240"/>
      <c r="AA52" s="241"/>
      <c r="AB52" s="243"/>
    </row>
    <row r="53" spans="1:28" ht="15" thickBot="1" x14ac:dyDescent="0.35">
      <c r="B53" s="23" t="s">
        <v>44</v>
      </c>
      <c r="C53" s="326" t="s">
        <v>45</v>
      </c>
      <c r="D53" s="328"/>
      <c r="E53" s="453"/>
      <c r="F53" s="241"/>
      <c r="G53" s="243"/>
      <c r="H53" s="453"/>
      <c r="I53" s="241"/>
      <c r="J53" s="243"/>
      <c r="K53" s="453"/>
      <c r="L53" s="241"/>
      <c r="M53" s="243"/>
      <c r="N53" s="453"/>
      <c r="O53" s="242"/>
      <c r="P53" s="240"/>
      <c r="Q53" s="242"/>
      <c r="R53" s="241"/>
      <c r="S53" s="241"/>
      <c r="T53" s="453"/>
      <c r="U53" s="241"/>
      <c r="V53" s="243"/>
      <c r="W53" s="241"/>
      <c r="X53" s="241"/>
      <c r="Y53" s="243"/>
      <c r="Z53" s="240"/>
      <c r="AA53" s="241"/>
      <c r="AB53" s="243"/>
    </row>
    <row r="54" spans="1:28" ht="290.39999999999998" thickBot="1" x14ac:dyDescent="0.35">
      <c r="B54" s="23" t="s">
        <v>315</v>
      </c>
      <c r="C54" s="326" t="s">
        <v>1040</v>
      </c>
      <c r="D54" s="328"/>
      <c r="E54" s="453"/>
      <c r="F54" s="241"/>
      <c r="G54" s="243"/>
      <c r="H54" s="453"/>
      <c r="I54" s="241"/>
      <c r="J54" s="243"/>
      <c r="K54" s="453"/>
      <c r="L54" s="241"/>
      <c r="M54" s="243"/>
      <c r="N54" s="453"/>
      <c r="O54" s="242"/>
      <c r="P54" s="240"/>
      <c r="Q54" s="242"/>
      <c r="R54" s="241"/>
      <c r="S54" s="241"/>
      <c r="T54" s="453"/>
      <c r="U54" s="241"/>
      <c r="V54" s="243"/>
      <c r="W54" s="241"/>
      <c r="X54" s="241"/>
      <c r="Y54" s="243"/>
      <c r="Z54" s="240"/>
      <c r="AA54" s="241"/>
      <c r="AB54" s="243"/>
    </row>
    <row r="55" spans="1:28" ht="15" thickBot="1" x14ac:dyDescent="0.35">
      <c r="A55" s="333" t="s">
        <v>59</v>
      </c>
      <c r="B55" s="332"/>
      <c r="C55" s="745"/>
      <c r="D55" s="1071"/>
      <c r="E55" s="453"/>
      <c r="F55" s="241"/>
      <c r="G55" s="243"/>
      <c r="H55" s="453"/>
      <c r="I55" s="241"/>
      <c r="J55" s="243"/>
      <c r="K55" s="453"/>
      <c r="L55" s="241"/>
      <c r="M55" s="243"/>
      <c r="N55" s="453"/>
      <c r="O55" s="242"/>
      <c r="P55" s="240"/>
      <c r="Q55" s="242"/>
      <c r="R55" s="241"/>
      <c r="S55" s="241"/>
      <c r="T55" s="453"/>
      <c r="U55" s="241"/>
      <c r="V55" s="243"/>
      <c r="W55" s="241"/>
      <c r="X55" s="241"/>
      <c r="Y55" s="241"/>
      <c r="Z55" s="453"/>
      <c r="AA55" s="241"/>
      <c r="AB55" s="243"/>
    </row>
    <row r="56" spans="1:28" ht="83.4" thickBot="1" x14ac:dyDescent="0.35">
      <c r="B56" s="23" t="s">
        <v>134</v>
      </c>
      <c r="C56" s="326" t="s">
        <v>1688</v>
      </c>
      <c r="D56" s="328" t="s">
        <v>662</v>
      </c>
      <c r="E56" s="453"/>
      <c r="F56" s="241"/>
      <c r="G56" s="243"/>
      <c r="H56" s="749" t="s">
        <v>1693</v>
      </c>
      <c r="I56" s="505" t="s">
        <v>1693</v>
      </c>
      <c r="J56" s="738" t="s">
        <v>1693</v>
      </c>
      <c r="K56" s="749" t="s">
        <v>1693</v>
      </c>
      <c r="L56" s="505" t="s">
        <v>1693</v>
      </c>
      <c r="M56" s="738" t="s">
        <v>1693</v>
      </c>
      <c r="N56" s="24" t="s">
        <v>1695</v>
      </c>
      <c r="O56" s="155" t="s">
        <v>1464</v>
      </c>
      <c r="P56" s="37" t="s">
        <v>1695</v>
      </c>
      <c r="Q56" s="89" t="s">
        <v>1464</v>
      </c>
      <c r="R56" s="37" t="s">
        <v>1695</v>
      </c>
      <c r="S56" s="76" t="s">
        <v>1464</v>
      </c>
      <c r="T56" s="474"/>
      <c r="U56" s="250"/>
      <c r="V56" s="286"/>
      <c r="W56" s="241"/>
      <c r="X56" s="241"/>
      <c r="Y56" s="243"/>
      <c r="Z56" s="240"/>
      <c r="AA56" s="241"/>
      <c r="AB56" s="243"/>
    </row>
    <row r="57" spans="1:28" ht="15" thickBot="1" x14ac:dyDescent="0.35">
      <c r="B57" s="23" t="s">
        <v>50</v>
      </c>
      <c r="C57" s="326" t="s">
        <v>1621</v>
      </c>
      <c r="D57" s="328" t="s">
        <v>663</v>
      </c>
      <c r="E57" s="453"/>
      <c r="F57" s="241"/>
      <c r="G57" s="243"/>
      <c r="H57" s="453"/>
      <c r="I57" s="241"/>
      <c r="J57" s="243"/>
      <c r="K57" s="453"/>
      <c r="L57" s="241"/>
      <c r="M57" s="243"/>
      <c r="N57" s="453"/>
      <c r="O57" s="242"/>
      <c r="P57" s="240"/>
      <c r="Q57" s="242"/>
      <c r="R57" s="241"/>
      <c r="S57" s="241"/>
      <c r="T57" s="474"/>
      <c r="U57" s="250"/>
      <c r="V57" s="286"/>
      <c r="W57" s="241"/>
      <c r="X57" s="241"/>
      <c r="Y57" s="243"/>
      <c r="Z57" s="240"/>
      <c r="AA57" s="241"/>
      <c r="AB57" s="243"/>
    </row>
    <row r="58" spans="1:28" ht="15" thickBot="1" x14ac:dyDescent="0.35">
      <c r="B58" s="23" t="s">
        <v>51</v>
      </c>
      <c r="C58" s="326" t="s">
        <v>1058</v>
      </c>
      <c r="D58" s="328" t="s">
        <v>664</v>
      </c>
      <c r="E58" s="453"/>
      <c r="F58" s="241"/>
      <c r="G58" s="243"/>
      <c r="H58" s="453"/>
      <c r="I58" s="241"/>
      <c r="J58" s="243"/>
      <c r="K58" s="453"/>
      <c r="L58" s="241"/>
      <c r="M58" s="243"/>
      <c r="N58" s="453"/>
      <c r="O58" s="242"/>
      <c r="P58" s="240"/>
      <c r="Q58" s="242"/>
      <c r="R58" s="241"/>
      <c r="S58" s="241"/>
      <c r="T58" s="474"/>
      <c r="U58" s="250"/>
      <c r="V58" s="286"/>
      <c r="W58" s="241"/>
      <c r="X58" s="241"/>
      <c r="Y58" s="243"/>
      <c r="Z58" s="240"/>
      <c r="AA58" s="241"/>
      <c r="AB58" s="243"/>
    </row>
    <row r="59" spans="1:28" ht="15" thickBot="1" x14ac:dyDescent="0.35">
      <c r="B59" s="23" t="s">
        <v>52</v>
      </c>
      <c r="C59" s="326" t="s">
        <v>1059</v>
      </c>
      <c r="D59" s="328" t="s">
        <v>665</v>
      </c>
      <c r="E59" s="453"/>
      <c r="F59" s="241"/>
      <c r="G59" s="243"/>
      <c r="H59" s="453"/>
      <c r="I59" s="241"/>
      <c r="J59" s="243"/>
      <c r="K59" s="453"/>
      <c r="L59" s="241"/>
      <c r="M59" s="243"/>
      <c r="N59" s="453"/>
      <c r="O59" s="242"/>
      <c r="P59" s="240"/>
      <c r="Q59" s="242"/>
      <c r="R59" s="241"/>
      <c r="S59" s="241"/>
      <c r="T59" s="474"/>
      <c r="U59" s="250"/>
      <c r="V59" s="286"/>
      <c r="W59" s="241"/>
      <c r="X59" s="241"/>
      <c r="Y59" s="243"/>
      <c r="Z59" s="240"/>
      <c r="AA59" s="241"/>
      <c r="AB59" s="243"/>
    </row>
    <row r="60" spans="1:28" ht="15" thickBot="1" x14ac:dyDescent="0.35">
      <c r="B60" s="23" t="s">
        <v>140</v>
      </c>
      <c r="C60" s="326" t="s">
        <v>128</v>
      </c>
      <c r="D60" s="328" t="s">
        <v>666</v>
      </c>
      <c r="E60" s="453" t="s">
        <v>329</v>
      </c>
      <c r="F60" s="241"/>
      <c r="G60" s="243"/>
      <c r="H60" s="453"/>
      <c r="I60" s="241"/>
      <c r="J60" s="243"/>
      <c r="K60" s="453"/>
      <c r="L60" s="241"/>
      <c r="M60" s="243"/>
      <c r="N60" s="24" t="s">
        <v>1341</v>
      </c>
      <c r="O60" s="89" t="s">
        <v>1465</v>
      </c>
      <c r="P60" s="37" t="s">
        <v>1463</v>
      </c>
      <c r="Q60" s="89" t="s">
        <v>2043</v>
      </c>
      <c r="R60" s="89" t="s">
        <v>1463</v>
      </c>
      <c r="S60" s="76" t="s">
        <v>2044</v>
      </c>
      <c r="T60" s="474"/>
      <c r="U60" s="250"/>
      <c r="V60" s="286"/>
      <c r="W60" s="241" t="s">
        <v>329</v>
      </c>
      <c r="X60" s="241"/>
      <c r="Y60" s="243"/>
      <c r="Z60" s="240" t="s">
        <v>329</v>
      </c>
      <c r="AA60" s="241"/>
      <c r="AB60" s="243"/>
    </row>
    <row r="61" spans="1:28" ht="273.75" customHeight="1" thickBot="1" x14ac:dyDescent="0.35">
      <c r="B61" s="23" t="s">
        <v>53</v>
      </c>
      <c r="C61" s="326" t="s">
        <v>570</v>
      </c>
      <c r="D61" s="328" t="s">
        <v>1689</v>
      </c>
      <c r="E61" s="453"/>
      <c r="F61" s="241"/>
      <c r="G61" s="243"/>
      <c r="H61" s="764" t="s">
        <v>2087</v>
      </c>
      <c r="I61" s="765" t="s">
        <v>2086</v>
      </c>
      <c r="J61" s="766" t="s">
        <v>2085</v>
      </c>
      <c r="K61" s="764" t="s">
        <v>2088</v>
      </c>
      <c r="L61" s="765" t="s">
        <v>1694</v>
      </c>
      <c r="M61" s="766" t="s">
        <v>2089</v>
      </c>
      <c r="N61" s="504" t="s">
        <v>1696</v>
      </c>
      <c r="O61" s="505" t="s">
        <v>148</v>
      </c>
      <c r="P61" s="159" t="s">
        <v>759</v>
      </c>
      <c r="Q61" s="505" t="s">
        <v>759</v>
      </c>
      <c r="R61" s="159" t="s">
        <v>150</v>
      </c>
      <c r="S61" s="505" t="s">
        <v>148</v>
      </c>
      <c r="T61" s="474"/>
      <c r="U61" s="250"/>
      <c r="V61" s="243"/>
      <c r="W61" s="1072" t="s">
        <v>1129</v>
      </c>
      <c r="X61" s="505" t="s">
        <v>1710</v>
      </c>
      <c r="Y61" s="505" t="s">
        <v>1710</v>
      </c>
      <c r="Z61" s="341" t="s">
        <v>1872</v>
      </c>
      <c r="AA61" s="505" t="s">
        <v>1873</v>
      </c>
      <c r="AB61" s="161" t="s">
        <v>1697</v>
      </c>
    </row>
    <row r="62" spans="1:28" ht="15" thickBot="1" x14ac:dyDescent="0.35">
      <c r="B62" s="23" t="s">
        <v>1580</v>
      </c>
      <c r="C62" s="326" t="s">
        <v>129</v>
      </c>
      <c r="D62" s="331"/>
      <c r="E62" s="453"/>
      <c r="F62" s="241"/>
      <c r="G62" s="243"/>
      <c r="H62" s="453"/>
      <c r="I62" s="241"/>
      <c r="J62" s="243"/>
      <c r="K62" s="453"/>
      <c r="L62" s="241"/>
      <c r="M62" s="243"/>
      <c r="N62" s="453"/>
      <c r="O62" s="242"/>
      <c r="P62" s="240"/>
      <c r="Q62" s="242"/>
      <c r="R62" s="241"/>
      <c r="S62" s="241"/>
      <c r="T62" s="474"/>
      <c r="U62" s="250"/>
      <c r="V62" s="286"/>
      <c r="W62" s="241"/>
      <c r="X62" s="241"/>
      <c r="Y62" s="243"/>
      <c r="Z62" s="241"/>
      <c r="AA62" s="241"/>
      <c r="AB62" s="243"/>
    </row>
    <row r="63" spans="1:28" ht="15" thickBot="1" x14ac:dyDescent="0.35">
      <c r="B63" s="23" t="s">
        <v>1579</v>
      </c>
      <c r="C63" s="326"/>
      <c r="D63" s="331"/>
      <c r="E63" s="453"/>
      <c r="F63" s="241"/>
      <c r="G63" s="243"/>
      <c r="H63" s="453"/>
      <c r="I63" s="241"/>
      <c r="J63" s="243"/>
      <c r="K63" s="453"/>
      <c r="L63" s="241"/>
      <c r="M63" s="243"/>
      <c r="N63" s="453"/>
      <c r="O63" s="242"/>
      <c r="P63" s="240"/>
      <c r="Q63" s="242"/>
      <c r="R63" s="241"/>
      <c r="S63" s="241"/>
      <c r="T63" s="474"/>
      <c r="U63" s="250"/>
      <c r="V63" s="286"/>
      <c r="W63" s="241"/>
      <c r="X63" s="241"/>
      <c r="Y63" s="243"/>
      <c r="Z63" s="241"/>
      <c r="AA63" s="241"/>
      <c r="AB63" s="243"/>
    </row>
    <row r="64" spans="1:28" ht="15" thickBot="1" x14ac:dyDescent="0.35">
      <c r="B64" s="23" t="s">
        <v>1585</v>
      </c>
      <c r="C64" s="326"/>
      <c r="D64" s="331"/>
      <c r="E64" s="453"/>
      <c r="F64" s="241"/>
      <c r="G64" s="243"/>
      <c r="H64" s="453"/>
      <c r="I64" s="241"/>
      <c r="J64" s="243"/>
      <c r="K64" s="453"/>
      <c r="L64" s="241"/>
      <c r="M64" s="243"/>
      <c r="N64" s="453"/>
      <c r="O64" s="242"/>
      <c r="P64" s="240"/>
      <c r="Q64" s="242"/>
      <c r="R64" s="241"/>
      <c r="S64" s="241"/>
      <c r="T64" s="474"/>
      <c r="U64" s="250"/>
      <c r="V64" s="286"/>
      <c r="W64" s="241"/>
      <c r="X64" s="241"/>
      <c r="Y64" s="243"/>
      <c r="Z64" s="241"/>
      <c r="AA64" s="241"/>
      <c r="AB64" s="243"/>
    </row>
    <row r="65" spans="1:28" ht="15" thickBot="1" x14ac:dyDescent="0.35">
      <c r="B65" s="23" t="s">
        <v>841</v>
      </c>
      <c r="C65" s="326" t="s">
        <v>844</v>
      </c>
      <c r="D65" s="331"/>
      <c r="E65" s="453"/>
      <c r="F65" s="241"/>
      <c r="G65" s="243"/>
      <c r="H65" s="453"/>
      <c r="I65" s="241"/>
      <c r="J65" s="243"/>
      <c r="K65" s="453"/>
      <c r="L65" s="241"/>
      <c r="M65" s="243"/>
      <c r="N65" s="453"/>
      <c r="O65" s="242"/>
      <c r="P65" s="240"/>
      <c r="Q65" s="242"/>
      <c r="R65" s="241"/>
      <c r="S65" s="241"/>
      <c r="T65" s="474"/>
      <c r="U65" s="250"/>
      <c r="V65" s="286"/>
      <c r="W65" s="241"/>
      <c r="X65" s="241"/>
      <c r="Y65" s="243"/>
      <c r="Z65" s="240"/>
      <c r="AA65" s="241"/>
      <c r="AB65" s="243"/>
    </row>
    <row r="66" spans="1:28" x14ac:dyDescent="0.3">
      <c r="B66" s="23" t="s">
        <v>842</v>
      </c>
      <c r="C66" s="326" t="s">
        <v>135</v>
      </c>
      <c r="D66" s="319" t="s">
        <v>670</v>
      </c>
      <c r="E66" s="453"/>
      <c r="F66" s="241"/>
      <c r="G66" s="243"/>
      <c r="H66" s="453"/>
      <c r="I66" s="241"/>
      <c r="J66" s="243"/>
      <c r="K66" s="453"/>
      <c r="L66" s="241"/>
      <c r="M66" s="243"/>
      <c r="N66" s="453"/>
      <c r="O66" s="242"/>
      <c r="P66" s="240"/>
      <c r="Q66" s="242"/>
      <c r="R66" s="241"/>
      <c r="S66" s="241"/>
      <c r="T66" s="474"/>
      <c r="U66" s="250"/>
      <c r="V66" s="286"/>
      <c r="W66" s="241"/>
      <c r="X66" s="241"/>
      <c r="Y66" s="243"/>
      <c r="Z66" s="240"/>
      <c r="AA66" s="241"/>
      <c r="AB66" s="243"/>
    </row>
    <row r="67" spans="1:28" ht="15" thickBot="1" x14ac:dyDescent="0.35">
      <c r="B67" s="23" t="s">
        <v>872</v>
      </c>
      <c r="C67" s="326" t="s">
        <v>932</v>
      </c>
      <c r="D67" s="331"/>
      <c r="E67" s="453"/>
      <c r="F67" s="241"/>
      <c r="G67" s="243"/>
      <c r="H67" s="453"/>
      <c r="I67" s="241"/>
      <c r="J67" s="243"/>
      <c r="K67" s="453"/>
      <c r="L67" s="241"/>
      <c r="M67" s="243"/>
      <c r="N67" s="453"/>
      <c r="O67" s="242"/>
      <c r="P67" s="240"/>
      <c r="Q67" s="242"/>
      <c r="R67" s="241"/>
      <c r="S67" s="241"/>
      <c r="T67" s="474"/>
      <c r="U67" s="250"/>
      <c r="V67" s="286"/>
      <c r="W67" s="241"/>
      <c r="X67" s="241"/>
      <c r="Y67" s="243"/>
      <c r="Z67" s="240"/>
      <c r="AA67" s="241"/>
      <c r="AB67" s="243"/>
    </row>
    <row r="68" spans="1:28" ht="15" thickBot="1" x14ac:dyDescent="0.35">
      <c r="B68" s="23" t="s">
        <v>137</v>
      </c>
      <c r="C68" s="326" t="s">
        <v>45</v>
      </c>
      <c r="D68" s="331"/>
      <c r="E68" s="453"/>
      <c r="F68" s="241"/>
      <c r="G68" s="243"/>
      <c r="H68" s="453"/>
      <c r="I68" s="241"/>
      <c r="J68" s="243"/>
      <c r="K68" s="453"/>
      <c r="L68" s="241"/>
      <c r="M68" s="243"/>
      <c r="N68" s="453"/>
      <c r="O68" s="242"/>
      <c r="P68" s="240"/>
      <c r="Q68" s="242"/>
      <c r="R68" s="241"/>
      <c r="S68" s="241"/>
      <c r="T68" s="474"/>
      <c r="U68" s="250"/>
      <c r="V68" s="286"/>
      <c r="W68" s="241"/>
      <c r="X68" s="241"/>
      <c r="Y68" s="243"/>
      <c r="Z68" s="240"/>
      <c r="AA68" s="241"/>
      <c r="AB68" s="243"/>
    </row>
    <row r="69" spans="1:28" ht="15" thickBot="1" x14ac:dyDescent="0.35">
      <c r="B69" s="23" t="s">
        <v>54</v>
      </c>
      <c r="C69" s="326"/>
      <c r="D69" s="331"/>
      <c r="E69" s="453"/>
      <c r="F69" s="241"/>
      <c r="G69" s="243"/>
      <c r="H69" s="453"/>
      <c r="I69" s="241"/>
      <c r="J69" s="243"/>
      <c r="K69" s="453"/>
      <c r="L69" s="241"/>
      <c r="M69" s="243"/>
      <c r="N69" s="453"/>
      <c r="O69" s="242"/>
      <c r="P69" s="240"/>
      <c r="Q69" s="242"/>
      <c r="R69" s="241"/>
      <c r="S69" s="241"/>
      <c r="T69" s="474"/>
      <c r="U69" s="250"/>
      <c r="V69" s="286"/>
      <c r="W69" s="241"/>
      <c r="X69" s="241"/>
      <c r="Y69" s="243"/>
      <c r="Z69" s="240"/>
      <c r="AA69" s="241"/>
      <c r="AB69" s="243"/>
    </row>
    <row r="70" spans="1:28" ht="15" thickBot="1" x14ac:dyDescent="0.35">
      <c r="B70" s="23" t="s">
        <v>130</v>
      </c>
      <c r="C70" s="326"/>
      <c r="D70" s="331"/>
      <c r="E70" s="453"/>
      <c r="F70" s="241"/>
      <c r="G70" s="243"/>
      <c r="H70" s="453"/>
      <c r="I70" s="241"/>
      <c r="J70" s="243"/>
      <c r="K70" s="453"/>
      <c r="L70" s="241"/>
      <c r="M70" s="243"/>
      <c r="N70" s="453"/>
      <c r="O70" s="242"/>
      <c r="P70" s="37" t="s">
        <v>804</v>
      </c>
      <c r="Q70" s="89" t="s">
        <v>1350</v>
      </c>
      <c r="R70" s="89" t="s">
        <v>804</v>
      </c>
      <c r="S70" s="76" t="s">
        <v>1350</v>
      </c>
      <c r="T70" s="474"/>
      <c r="U70" s="250"/>
      <c r="V70" s="286"/>
      <c r="W70" s="241"/>
      <c r="X70" s="241"/>
      <c r="Y70" s="243"/>
      <c r="Z70" s="240"/>
      <c r="AA70" s="241"/>
      <c r="AB70" s="243"/>
    </row>
    <row r="71" spans="1:28" ht="15" thickBot="1" x14ac:dyDescent="0.35">
      <c r="B71" s="23" t="s">
        <v>55</v>
      </c>
      <c r="C71" s="326"/>
      <c r="D71" s="328" t="s">
        <v>661</v>
      </c>
      <c r="E71" s="453"/>
      <c r="F71" s="241"/>
      <c r="G71" s="243"/>
      <c r="H71" s="453"/>
      <c r="I71" s="62" t="s">
        <v>588</v>
      </c>
      <c r="J71" s="273" t="s">
        <v>588</v>
      </c>
      <c r="K71" s="453"/>
      <c r="L71" s="62" t="s">
        <v>588</v>
      </c>
      <c r="M71" s="273" t="s">
        <v>588</v>
      </c>
      <c r="N71" s="453"/>
      <c r="O71" s="242"/>
      <c r="P71" s="240"/>
      <c r="Q71" s="242"/>
      <c r="R71" s="241"/>
      <c r="S71" s="241"/>
      <c r="T71" s="474"/>
      <c r="U71" s="250"/>
      <c r="V71" s="286"/>
      <c r="W71" s="241"/>
      <c r="X71" s="241"/>
      <c r="Y71" s="243"/>
      <c r="Z71" s="240"/>
      <c r="AA71" s="241"/>
      <c r="AB71" s="243"/>
    </row>
    <row r="72" spans="1:28" ht="15" thickBot="1" x14ac:dyDescent="0.35">
      <c r="B72" s="23" t="s">
        <v>848</v>
      </c>
      <c r="C72" s="326"/>
      <c r="D72" s="328"/>
      <c r="E72" s="453"/>
      <c r="F72" s="241"/>
      <c r="G72" s="243"/>
      <c r="H72" s="453"/>
      <c r="I72" s="241"/>
      <c r="J72" s="243"/>
      <c r="K72" s="453"/>
      <c r="L72" s="241"/>
      <c r="M72" s="243"/>
      <c r="N72" s="453"/>
      <c r="O72" s="242"/>
      <c r="P72" s="240"/>
      <c r="Q72" s="242"/>
      <c r="R72" s="241"/>
      <c r="S72" s="241"/>
      <c r="T72" s="474"/>
      <c r="U72" s="250"/>
      <c r="V72" s="286"/>
      <c r="W72" s="241"/>
      <c r="X72" s="241"/>
      <c r="Y72" s="243"/>
      <c r="Z72" s="240"/>
      <c r="AA72" s="241"/>
      <c r="AB72" s="243"/>
    </row>
    <row r="73" spans="1:28" ht="15" thickBot="1" x14ac:dyDescent="0.35">
      <c r="A73" s="333" t="s">
        <v>299</v>
      </c>
      <c r="B73" s="333"/>
      <c r="C73" s="745"/>
      <c r="D73" s="746"/>
      <c r="E73" s="453"/>
      <c r="F73" s="241"/>
      <c r="G73" s="243"/>
      <c r="H73" s="453"/>
      <c r="I73" s="241"/>
      <c r="J73" s="243"/>
      <c r="K73" s="453"/>
      <c r="L73" s="241"/>
      <c r="M73" s="243"/>
      <c r="N73" s="453"/>
      <c r="O73" s="242"/>
      <c r="P73" s="240"/>
      <c r="Q73" s="242"/>
      <c r="R73" s="241"/>
      <c r="S73" s="241"/>
      <c r="T73" s="453"/>
      <c r="U73" s="241"/>
      <c r="V73" s="243"/>
      <c r="W73" s="241"/>
      <c r="X73" s="241"/>
      <c r="Y73" s="241"/>
      <c r="Z73" s="453"/>
      <c r="AA73" s="241"/>
      <c r="AB73" s="243"/>
    </row>
    <row r="74" spans="1:28" ht="138" x14ac:dyDescent="0.3">
      <c r="B74" s="23" t="s">
        <v>408</v>
      </c>
      <c r="C74" s="326" t="s">
        <v>1004</v>
      </c>
      <c r="D74" s="318" t="s">
        <v>831</v>
      </c>
      <c r="E74" s="453"/>
      <c r="F74" s="241"/>
      <c r="G74" s="243"/>
      <c r="H74" s="453"/>
      <c r="I74" s="241"/>
      <c r="J74" s="243"/>
      <c r="K74" s="453"/>
      <c r="L74" s="241"/>
      <c r="M74" s="243"/>
      <c r="N74" s="453"/>
      <c r="O74" s="242"/>
      <c r="P74" s="240"/>
      <c r="Q74" s="242"/>
      <c r="R74" s="241"/>
      <c r="S74" s="241"/>
      <c r="T74" s="474"/>
      <c r="U74" s="250"/>
      <c r="V74" s="286"/>
      <c r="W74" s="241"/>
      <c r="X74" s="241"/>
      <c r="Y74" s="243"/>
      <c r="Z74" s="341" t="s">
        <v>1335</v>
      </c>
      <c r="AA74" s="505" t="s">
        <v>1335</v>
      </c>
      <c r="AB74" s="161" t="s">
        <v>1338</v>
      </c>
    </row>
    <row r="75" spans="1:28" x14ac:dyDescent="0.3">
      <c r="B75" s="23" t="s">
        <v>829</v>
      </c>
      <c r="C75" s="326" t="s">
        <v>1005</v>
      </c>
      <c r="D75" s="318" t="s">
        <v>828</v>
      </c>
      <c r="E75" s="453"/>
      <c r="F75" s="241"/>
      <c r="G75" s="243"/>
      <c r="H75" s="453"/>
      <c r="I75" s="241"/>
      <c r="J75" s="243"/>
      <c r="K75" s="453"/>
      <c r="L75" s="241"/>
      <c r="M75" s="243"/>
      <c r="N75" s="453"/>
      <c r="O75" s="242"/>
      <c r="P75" s="240"/>
      <c r="Q75" s="242"/>
      <c r="R75" s="241"/>
      <c r="S75" s="241"/>
      <c r="T75" s="474"/>
      <c r="U75" s="250"/>
      <c r="V75" s="286"/>
      <c r="W75" s="241"/>
      <c r="X75" s="241"/>
      <c r="Y75" s="243"/>
      <c r="Z75" s="157" t="s">
        <v>817</v>
      </c>
      <c r="AA75" s="505" t="s">
        <v>817</v>
      </c>
      <c r="AB75" s="161" t="s">
        <v>817</v>
      </c>
    </row>
    <row r="76" spans="1:28" ht="41.4" x14ac:dyDescent="0.3">
      <c r="B76" s="23" t="s">
        <v>300</v>
      </c>
      <c r="C76" s="326" t="s">
        <v>1131</v>
      </c>
      <c r="D76" s="318" t="s">
        <v>825</v>
      </c>
      <c r="E76" s="453"/>
      <c r="F76" s="241"/>
      <c r="G76" s="243"/>
      <c r="H76" s="453"/>
      <c r="I76" s="241"/>
      <c r="J76" s="243"/>
      <c r="K76" s="453"/>
      <c r="L76" s="241"/>
      <c r="M76" s="243"/>
      <c r="N76" s="453"/>
      <c r="O76" s="242"/>
      <c r="P76" s="240"/>
      <c r="Q76" s="242"/>
      <c r="R76" s="241"/>
      <c r="S76" s="241"/>
      <c r="T76" s="474"/>
      <c r="U76" s="250"/>
      <c r="V76" s="286"/>
      <c r="W76" s="241"/>
      <c r="X76" s="241"/>
      <c r="Y76" s="243"/>
      <c r="Z76" s="157" t="s">
        <v>1132</v>
      </c>
      <c r="AA76" s="505" t="s">
        <v>1132</v>
      </c>
      <c r="AB76" s="161" t="s">
        <v>1698</v>
      </c>
    </row>
    <row r="77" spans="1:28" ht="41.4" x14ac:dyDescent="0.3">
      <c r="B77" s="23" t="s">
        <v>475</v>
      </c>
      <c r="C77" s="326" t="s">
        <v>45</v>
      </c>
      <c r="D77" s="318" t="s">
        <v>826</v>
      </c>
      <c r="E77" s="453"/>
      <c r="F77" s="241"/>
      <c r="G77" s="243"/>
      <c r="H77" s="453"/>
      <c r="I77" s="241"/>
      <c r="J77" s="243"/>
      <c r="K77" s="453"/>
      <c r="L77" s="241"/>
      <c r="M77" s="243"/>
      <c r="N77" s="453"/>
      <c r="O77" s="242"/>
      <c r="P77" s="240"/>
      <c r="Q77" s="242"/>
      <c r="R77" s="241"/>
      <c r="S77" s="241"/>
      <c r="T77" s="474"/>
      <c r="U77" s="250"/>
      <c r="V77" s="286"/>
      <c r="W77" s="241"/>
      <c r="X77" s="241"/>
      <c r="Y77" s="243"/>
      <c r="Z77" s="241"/>
      <c r="AA77" s="239"/>
      <c r="AB77" s="738" t="s">
        <v>1876</v>
      </c>
    </row>
    <row r="78" spans="1:28" x14ac:dyDescent="0.3">
      <c r="B78" s="23" t="s">
        <v>476</v>
      </c>
      <c r="C78" s="326" t="s">
        <v>45</v>
      </c>
      <c r="D78" s="318" t="s">
        <v>827</v>
      </c>
      <c r="E78" s="453"/>
      <c r="F78" s="241"/>
      <c r="G78" s="243"/>
      <c r="H78" s="453"/>
      <c r="I78" s="241"/>
      <c r="J78" s="243"/>
      <c r="K78" s="453"/>
      <c r="L78" s="241"/>
      <c r="M78" s="243"/>
      <c r="N78" s="453"/>
      <c r="O78" s="242"/>
      <c r="P78" s="240"/>
      <c r="Q78" s="242"/>
      <c r="R78" s="241"/>
      <c r="S78" s="241"/>
      <c r="T78" s="474" t="s">
        <v>329</v>
      </c>
      <c r="U78" s="250"/>
      <c r="V78" s="286"/>
      <c r="W78" s="241"/>
      <c r="X78" s="241"/>
      <c r="Y78" s="243"/>
      <c r="Z78" s="241"/>
      <c r="AA78" s="239"/>
      <c r="AB78" s="739"/>
    </row>
    <row r="79" spans="1:28" ht="28.5" customHeight="1" thickBot="1" x14ac:dyDescent="0.35">
      <c r="B79" s="23" t="s">
        <v>301</v>
      </c>
      <c r="C79" s="326" t="s">
        <v>1010</v>
      </c>
      <c r="D79" s="328"/>
      <c r="E79" s="453"/>
      <c r="F79" s="241"/>
      <c r="G79" s="243"/>
      <c r="H79" s="453"/>
      <c r="I79" s="241"/>
      <c r="J79" s="243"/>
      <c r="K79" s="453"/>
      <c r="L79" s="241"/>
      <c r="M79" s="243"/>
      <c r="N79" s="453"/>
      <c r="O79" s="242"/>
      <c r="P79" s="240"/>
      <c r="Q79" s="242"/>
      <c r="R79" s="241"/>
      <c r="S79" s="241"/>
      <c r="T79" s="474"/>
      <c r="U79" s="250"/>
      <c r="V79" s="286"/>
      <c r="W79" s="241"/>
      <c r="X79" s="241"/>
      <c r="Y79" s="243"/>
      <c r="Z79" s="341" t="s">
        <v>1010</v>
      </c>
      <c r="AA79" s="37" t="s">
        <v>1018</v>
      </c>
      <c r="AB79" s="161" t="s">
        <v>1010</v>
      </c>
    </row>
    <row r="80" spans="1:28" ht="30" customHeight="1" x14ac:dyDescent="0.3">
      <c r="B80" s="23" t="s">
        <v>302</v>
      </c>
      <c r="C80" s="326" t="s">
        <v>1010</v>
      </c>
      <c r="D80" s="748"/>
      <c r="E80" s="453"/>
      <c r="F80" s="241"/>
      <c r="G80" s="243"/>
      <c r="H80" s="453"/>
      <c r="I80" s="241"/>
      <c r="J80" s="243"/>
      <c r="K80" s="453"/>
      <c r="L80" s="241"/>
      <c r="M80" s="243"/>
      <c r="N80" s="453"/>
      <c r="O80" s="242"/>
      <c r="P80" s="240"/>
      <c r="Q80" s="242"/>
      <c r="R80" s="241"/>
      <c r="S80" s="241"/>
      <c r="T80" s="474"/>
      <c r="U80" s="250"/>
      <c r="V80" s="286"/>
      <c r="W80" s="241"/>
      <c r="X80" s="241"/>
      <c r="Y80" s="243"/>
      <c r="Z80" s="341" t="s">
        <v>1010</v>
      </c>
      <c r="AA80" s="37" t="s">
        <v>1018</v>
      </c>
      <c r="AB80" s="161" t="s">
        <v>1010</v>
      </c>
    </row>
    <row r="81" spans="1:28" x14ac:dyDescent="0.3">
      <c r="A81" s="333" t="s">
        <v>63</v>
      </c>
      <c r="B81" s="332"/>
      <c r="C81" s="745"/>
      <c r="D81" s="1073"/>
      <c r="E81" s="453"/>
      <c r="F81" s="241"/>
      <c r="G81" s="243"/>
      <c r="H81" s="453"/>
      <c r="I81" s="241"/>
      <c r="J81" s="243"/>
      <c r="K81" s="453"/>
      <c r="L81" s="241"/>
      <c r="M81" s="243"/>
      <c r="N81" s="453" t="s">
        <v>135</v>
      </c>
      <c r="O81" s="242" t="s">
        <v>566</v>
      </c>
      <c r="P81" s="240" t="s">
        <v>135</v>
      </c>
      <c r="Q81" s="242" t="s">
        <v>566</v>
      </c>
      <c r="R81" s="241" t="s">
        <v>135</v>
      </c>
      <c r="S81" s="241" t="s">
        <v>566</v>
      </c>
      <c r="T81" s="454"/>
      <c r="U81" s="241"/>
      <c r="V81" s="243"/>
      <c r="W81" s="241"/>
      <c r="X81" s="241"/>
      <c r="Y81" s="241"/>
      <c r="Z81" s="453"/>
      <c r="AA81" s="241"/>
      <c r="AB81" s="243"/>
    </row>
    <row r="82" spans="1:28" s="148" customFormat="1" ht="124.8" thickBot="1" x14ac:dyDescent="0.35">
      <c r="A82" s="23"/>
      <c r="B82" s="23" t="s">
        <v>64</v>
      </c>
      <c r="C82" s="326" t="s">
        <v>197</v>
      </c>
      <c r="D82" s="328"/>
      <c r="E82" s="453"/>
      <c r="F82" s="241" t="s">
        <v>329</v>
      </c>
      <c r="G82" s="243"/>
      <c r="H82" s="453"/>
      <c r="I82" s="241"/>
      <c r="J82" s="243"/>
      <c r="K82" s="453"/>
      <c r="L82" s="241"/>
      <c r="M82" s="243"/>
      <c r="N82" s="163" t="s">
        <v>1660</v>
      </c>
      <c r="O82" s="226" t="s">
        <v>976</v>
      </c>
      <c r="P82" s="76" t="s">
        <v>2045</v>
      </c>
      <c r="Q82" s="37" t="s">
        <v>759</v>
      </c>
      <c r="R82" s="513" t="s">
        <v>2051</v>
      </c>
      <c r="S82" s="227" t="s">
        <v>1342</v>
      </c>
      <c r="T82" s="154" t="s">
        <v>1837</v>
      </c>
      <c r="U82" s="150" t="s">
        <v>2053</v>
      </c>
      <c r="V82" s="645" t="s">
        <v>2057</v>
      </c>
      <c r="W82" s="741" t="s">
        <v>1121</v>
      </c>
      <c r="X82" s="150" t="s">
        <v>2112</v>
      </c>
      <c r="Y82" s="161" t="s">
        <v>2112</v>
      </c>
      <c r="Z82" s="157" t="s">
        <v>1400</v>
      </c>
      <c r="AA82" s="505" t="s">
        <v>1400</v>
      </c>
      <c r="AB82" s="161" t="s">
        <v>2061</v>
      </c>
    </row>
    <row r="83" spans="1:28" s="148" customFormat="1" ht="83.4" thickBot="1" x14ac:dyDescent="0.35">
      <c r="A83" s="23"/>
      <c r="B83" s="23" t="s">
        <v>192</v>
      </c>
      <c r="C83" s="326" t="s">
        <v>198</v>
      </c>
      <c r="D83" s="328"/>
      <c r="E83" s="453"/>
      <c r="F83" s="241"/>
      <c r="G83" s="243"/>
      <c r="H83" s="453"/>
      <c r="I83" s="241"/>
      <c r="J83" s="243"/>
      <c r="K83" s="453"/>
      <c r="L83" s="241"/>
      <c r="M83" s="243"/>
      <c r="N83" s="163" t="s">
        <v>198</v>
      </c>
      <c r="O83" s="226" t="s">
        <v>49</v>
      </c>
      <c r="P83" s="76" t="s">
        <v>759</v>
      </c>
      <c r="Q83" s="37" t="s">
        <v>759</v>
      </c>
      <c r="R83" s="514" t="s">
        <v>198</v>
      </c>
      <c r="S83" s="227" t="s">
        <v>49</v>
      </c>
      <c r="T83" s="154" t="s">
        <v>1838</v>
      </c>
      <c r="U83" s="150" t="s">
        <v>2054</v>
      </c>
      <c r="V83" s="645" t="s">
        <v>2058</v>
      </c>
      <c r="W83" s="741" t="s">
        <v>770</v>
      </c>
      <c r="X83" s="150" t="s">
        <v>198</v>
      </c>
      <c r="Y83" s="161" t="s">
        <v>198</v>
      </c>
      <c r="Z83" s="157" t="s">
        <v>1874</v>
      </c>
      <c r="AA83" s="505" t="s">
        <v>1874</v>
      </c>
      <c r="AB83" s="161" t="s">
        <v>1874</v>
      </c>
    </row>
    <row r="84" spans="1:28" s="148" customFormat="1" ht="98.25" customHeight="1" thickBot="1" x14ac:dyDescent="0.35">
      <c r="A84" s="23"/>
      <c r="B84" s="23" t="s">
        <v>193</v>
      </c>
      <c r="C84" s="326" t="s">
        <v>182</v>
      </c>
      <c r="D84" s="328"/>
      <c r="E84" s="453"/>
      <c r="F84" s="241"/>
      <c r="G84" s="243"/>
      <c r="H84" s="453"/>
      <c r="I84" s="241"/>
      <c r="J84" s="243"/>
      <c r="K84" s="453"/>
      <c r="L84" s="241"/>
      <c r="M84" s="243"/>
      <c r="N84" s="164" t="s">
        <v>170</v>
      </c>
      <c r="O84" s="228" t="s">
        <v>170</v>
      </c>
      <c r="P84" s="76" t="s">
        <v>759</v>
      </c>
      <c r="Q84" s="37" t="s">
        <v>759</v>
      </c>
      <c r="R84" s="263" t="s">
        <v>170</v>
      </c>
      <c r="S84" s="141" t="s">
        <v>170</v>
      </c>
      <c r="T84" s="154" t="s">
        <v>1839</v>
      </c>
      <c r="U84" s="150" t="s">
        <v>1852</v>
      </c>
      <c r="V84" s="645" t="s">
        <v>1852</v>
      </c>
      <c r="W84" s="741" t="s">
        <v>770</v>
      </c>
      <c r="X84" s="150" t="s">
        <v>2113</v>
      </c>
      <c r="Y84" s="161" t="s">
        <v>2113</v>
      </c>
      <c r="Z84" s="157" t="s">
        <v>1399</v>
      </c>
      <c r="AA84" s="505" t="s">
        <v>1399</v>
      </c>
      <c r="AB84" s="161" t="s">
        <v>2062</v>
      </c>
    </row>
    <row r="85" spans="1:28" s="148" customFormat="1" ht="138.6" thickBot="1" x14ac:dyDescent="0.35">
      <c r="A85" s="23"/>
      <c r="B85" s="23" t="s">
        <v>72</v>
      </c>
      <c r="C85" s="326" t="s">
        <v>933</v>
      </c>
      <c r="D85" s="328"/>
      <c r="E85" s="453"/>
      <c r="F85" s="241"/>
      <c r="G85" s="243"/>
      <c r="H85" s="453"/>
      <c r="I85" s="241"/>
      <c r="J85" s="243"/>
      <c r="K85" s="453"/>
      <c r="L85" s="241"/>
      <c r="M85" s="243"/>
      <c r="N85" s="163" t="s">
        <v>1661</v>
      </c>
      <c r="O85" s="226" t="s">
        <v>2047</v>
      </c>
      <c r="P85" s="76" t="s">
        <v>2046</v>
      </c>
      <c r="Q85" s="37" t="s">
        <v>759</v>
      </c>
      <c r="R85" s="514" t="s">
        <v>45</v>
      </c>
      <c r="S85" s="227" t="s">
        <v>2050</v>
      </c>
      <c r="T85" s="154" t="s">
        <v>1662</v>
      </c>
      <c r="U85" s="154" t="s">
        <v>2055</v>
      </c>
      <c r="V85" s="645" t="s">
        <v>2059</v>
      </c>
      <c r="W85" s="741" t="s">
        <v>770</v>
      </c>
      <c r="X85" s="150" t="s">
        <v>2059</v>
      </c>
      <c r="Y85" s="161" t="s">
        <v>2059</v>
      </c>
      <c r="Z85" s="157" t="s">
        <v>1663</v>
      </c>
      <c r="AA85" s="505" t="s">
        <v>1398</v>
      </c>
      <c r="AB85" s="161" t="s">
        <v>45</v>
      </c>
    </row>
    <row r="86" spans="1:28" s="148" customFormat="1" ht="138.6" thickBot="1" x14ac:dyDescent="0.35">
      <c r="A86" s="23"/>
      <c r="B86" s="23" t="s">
        <v>73</v>
      </c>
      <c r="C86" s="326" t="s">
        <v>45</v>
      </c>
      <c r="D86" s="328"/>
      <c r="E86" s="453"/>
      <c r="F86" s="241"/>
      <c r="G86" s="243"/>
      <c r="H86" s="453"/>
      <c r="I86" s="241"/>
      <c r="J86" s="243"/>
      <c r="K86" s="453"/>
      <c r="L86" s="241"/>
      <c r="M86" s="243"/>
      <c r="N86" s="153" t="s">
        <v>45</v>
      </c>
      <c r="O86" s="228" t="s">
        <v>45</v>
      </c>
      <c r="P86" s="76" t="s">
        <v>759</v>
      </c>
      <c r="Q86" s="37" t="s">
        <v>759</v>
      </c>
      <c r="R86" s="514" t="s">
        <v>45</v>
      </c>
      <c r="S86" s="227" t="s">
        <v>49</v>
      </c>
      <c r="T86" s="154" t="s">
        <v>2122</v>
      </c>
      <c r="U86" s="150" t="s">
        <v>2056</v>
      </c>
      <c r="V86" s="261" t="s">
        <v>1829</v>
      </c>
      <c r="W86" s="741" t="s">
        <v>770</v>
      </c>
      <c r="X86" s="150" t="s">
        <v>45</v>
      </c>
      <c r="Y86" s="161" t="s">
        <v>45</v>
      </c>
      <c r="Z86" s="157" t="s">
        <v>45</v>
      </c>
      <c r="AA86" s="505" t="s">
        <v>45</v>
      </c>
      <c r="AB86" s="161" t="s">
        <v>45</v>
      </c>
    </row>
    <row r="87" spans="1:28" s="148" customFormat="1" ht="15.75" customHeight="1" thickBot="1" x14ac:dyDescent="0.35">
      <c r="A87" s="23"/>
      <c r="B87" s="23" t="s">
        <v>323</v>
      </c>
      <c r="C87" s="325" t="s">
        <v>45</v>
      </c>
      <c r="D87" s="330"/>
      <c r="E87" s="453"/>
      <c r="F87" s="241"/>
      <c r="G87" s="243"/>
      <c r="H87" s="453"/>
      <c r="I87" s="241"/>
      <c r="J87" s="243"/>
      <c r="K87" s="453"/>
      <c r="L87" s="241"/>
      <c r="M87" s="243"/>
      <c r="N87" s="164" t="s">
        <v>45</v>
      </c>
      <c r="O87" s="226" t="s">
        <v>45</v>
      </c>
      <c r="P87" s="76" t="s">
        <v>759</v>
      </c>
      <c r="Q87" s="37" t="s">
        <v>759</v>
      </c>
      <c r="R87" s="514" t="s">
        <v>1832</v>
      </c>
      <c r="S87" s="227" t="s">
        <v>1832</v>
      </c>
      <c r="T87" s="154" t="s">
        <v>45</v>
      </c>
      <c r="U87" s="150" t="s">
        <v>45</v>
      </c>
      <c r="V87" s="645" t="s">
        <v>2060</v>
      </c>
      <c r="W87" s="157" t="s">
        <v>770</v>
      </c>
      <c r="X87" s="505" t="s">
        <v>183</v>
      </c>
      <c r="Y87" s="161" t="s">
        <v>183</v>
      </c>
      <c r="Z87" s="157" t="s">
        <v>45</v>
      </c>
      <c r="AA87" s="505" t="s">
        <v>45</v>
      </c>
      <c r="AB87" s="161" t="s">
        <v>183</v>
      </c>
    </row>
    <row r="88" spans="1:28" s="148" customFormat="1" ht="83.4" thickBot="1" x14ac:dyDescent="0.35">
      <c r="A88" s="23"/>
      <c r="B88" s="23" t="s">
        <v>243</v>
      </c>
      <c r="C88" s="326" t="s">
        <v>617</v>
      </c>
      <c r="D88" s="330"/>
      <c r="E88" s="453"/>
      <c r="F88" s="241"/>
      <c r="G88" s="243"/>
      <c r="H88" s="453"/>
      <c r="I88" s="241"/>
      <c r="J88" s="243"/>
      <c r="K88" s="453"/>
      <c r="L88" s="241"/>
      <c r="M88" s="243"/>
      <c r="N88" s="163" t="s">
        <v>1343</v>
      </c>
      <c r="O88" s="226" t="s">
        <v>1343</v>
      </c>
      <c r="P88" s="76" t="s">
        <v>759</v>
      </c>
      <c r="Q88" s="37" t="s">
        <v>759</v>
      </c>
      <c r="R88" s="514" t="s">
        <v>760</v>
      </c>
      <c r="S88" s="227" t="s">
        <v>760</v>
      </c>
      <c r="T88" s="154" t="s">
        <v>617</v>
      </c>
      <c r="U88" s="150" t="s">
        <v>617</v>
      </c>
      <c r="V88" s="645" t="s">
        <v>1853</v>
      </c>
      <c r="W88" s="157" t="s">
        <v>770</v>
      </c>
      <c r="X88" s="505" t="s">
        <v>1277</v>
      </c>
      <c r="Y88" s="161" t="s">
        <v>1277</v>
      </c>
      <c r="Z88" s="157" t="s">
        <v>617</v>
      </c>
      <c r="AA88" s="505" t="s">
        <v>617</v>
      </c>
      <c r="AB88" s="161" t="s">
        <v>1103</v>
      </c>
    </row>
    <row r="89" spans="1:28" s="148" customFormat="1" ht="138.6" thickBot="1" x14ac:dyDescent="0.35">
      <c r="A89" s="23"/>
      <c r="B89" s="280" t="s">
        <v>834</v>
      </c>
      <c r="C89" s="326" t="s">
        <v>934</v>
      </c>
      <c r="D89" s="328"/>
      <c r="E89" s="453"/>
      <c r="F89" s="241"/>
      <c r="G89" s="243"/>
      <c r="H89" s="453"/>
      <c r="I89" s="241"/>
      <c r="J89" s="243"/>
      <c r="K89" s="453"/>
      <c r="L89" s="241"/>
      <c r="M89" s="243"/>
      <c r="N89" s="163" t="s">
        <v>1344</v>
      </c>
      <c r="O89" s="226" t="s">
        <v>1833</v>
      </c>
      <c r="P89" s="76" t="s">
        <v>759</v>
      </c>
      <c r="Q89" s="37" t="s">
        <v>759</v>
      </c>
      <c r="R89" s="514" t="s">
        <v>1344</v>
      </c>
      <c r="S89" s="227" t="s">
        <v>1833</v>
      </c>
      <c r="T89" s="154" t="s">
        <v>1840</v>
      </c>
      <c r="U89" s="154" t="s">
        <v>1841</v>
      </c>
      <c r="V89" s="645" t="s">
        <v>1500</v>
      </c>
      <c r="W89" s="741" t="s">
        <v>770</v>
      </c>
      <c r="X89" s="150" t="s">
        <v>1196</v>
      </c>
      <c r="Y89" s="161" t="s">
        <v>1196</v>
      </c>
      <c r="Z89" s="157" t="s">
        <v>1664</v>
      </c>
      <c r="AA89" s="505" t="s">
        <v>1397</v>
      </c>
      <c r="AB89" s="161" t="s">
        <v>1397</v>
      </c>
    </row>
    <row r="90" spans="1:28" s="148" customFormat="1" ht="152.4" thickBot="1" x14ac:dyDescent="0.35">
      <c r="A90" s="23"/>
      <c r="B90" s="23" t="s">
        <v>67</v>
      </c>
      <c r="C90" s="326" t="s">
        <v>1308</v>
      </c>
      <c r="D90" s="328"/>
      <c r="E90" s="453"/>
      <c r="F90" s="241"/>
      <c r="G90" s="243"/>
      <c r="H90" s="453"/>
      <c r="I90" s="241"/>
      <c r="J90" s="243"/>
      <c r="K90" s="453"/>
      <c r="L90" s="241"/>
      <c r="M90" s="243"/>
      <c r="N90" s="163" t="s">
        <v>1309</v>
      </c>
      <c r="O90" s="226" t="s">
        <v>1195</v>
      </c>
      <c r="P90" s="76" t="s">
        <v>759</v>
      </c>
      <c r="Q90" s="37" t="s">
        <v>759</v>
      </c>
      <c r="R90" s="514" t="s">
        <v>1309</v>
      </c>
      <c r="S90" s="227" t="s">
        <v>1195</v>
      </c>
      <c r="T90" s="154" t="s">
        <v>1842</v>
      </c>
      <c r="U90" s="150" t="s">
        <v>1843</v>
      </c>
      <c r="V90" s="645" t="s">
        <v>1501</v>
      </c>
      <c r="W90" s="741" t="s">
        <v>770</v>
      </c>
      <c r="X90" s="150" t="s">
        <v>1309</v>
      </c>
      <c r="Y90" s="161" t="s">
        <v>1309</v>
      </c>
      <c r="Z90" s="157" t="s">
        <v>1395</v>
      </c>
      <c r="AA90" s="505" t="s">
        <v>1396</v>
      </c>
      <c r="AB90" s="161" t="s">
        <v>1396</v>
      </c>
    </row>
    <row r="91" spans="1:28" s="148" customFormat="1" ht="152.4" thickBot="1" x14ac:dyDescent="0.35">
      <c r="A91" s="23"/>
      <c r="B91" s="23" t="s">
        <v>68</v>
      </c>
      <c r="C91" s="326" t="s">
        <v>935</v>
      </c>
      <c r="D91" s="328"/>
      <c r="E91" s="453"/>
      <c r="F91" s="241"/>
      <c r="G91" s="243"/>
      <c r="H91" s="453"/>
      <c r="I91" s="241"/>
      <c r="J91" s="243"/>
      <c r="K91" s="453"/>
      <c r="L91" s="241"/>
      <c r="M91" s="243"/>
      <c r="N91" s="163" t="s">
        <v>1657</v>
      </c>
      <c r="O91" s="228" t="s">
        <v>578</v>
      </c>
      <c r="P91" s="76" t="s">
        <v>935</v>
      </c>
      <c r="Q91" s="37" t="s">
        <v>759</v>
      </c>
      <c r="R91" s="514" t="s">
        <v>1133</v>
      </c>
      <c r="S91" s="227" t="s">
        <v>1825</v>
      </c>
      <c r="T91" s="154" t="s">
        <v>1844</v>
      </c>
      <c r="U91" s="150" t="s">
        <v>1845</v>
      </c>
      <c r="V91" s="645" t="s">
        <v>1854</v>
      </c>
      <c r="W91" s="157" t="s">
        <v>770</v>
      </c>
      <c r="X91" s="505" t="s">
        <v>1867</v>
      </c>
      <c r="Y91" s="161" t="s">
        <v>1867</v>
      </c>
      <c r="Z91" s="157" t="s">
        <v>1394</v>
      </c>
      <c r="AA91" s="505" t="s">
        <v>1394</v>
      </c>
      <c r="AB91" s="161" t="s">
        <v>1875</v>
      </c>
    </row>
    <row r="92" spans="1:28" s="148" customFormat="1" ht="152.4" thickBot="1" x14ac:dyDescent="0.35">
      <c r="A92" s="23"/>
      <c r="B92" s="23" t="s">
        <v>69</v>
      </c>
      <c r="C92" s="326" t="s">
        <v>1122</v>
      </c>
      <c r="D92" s="328"/>
      <c r="E92" s="453"/>
      <c r="F92" s="241"/>
      <c r="G92" s="243"/>
      <c r="H92" s="453"/>
      <c r="I92" s="241"/>
      <c r="J92" s="243"/>
      <c r="K92" s="453"/>
      <c r="L92" s="241"/>
      <c r="M92" s="243"/>
      <c r="N92" s="163" t="s">
        <v>1122</v>
      </c>
      <c r="O92" s="226" t="s">
        <v>330</v>
      </c>
      <c r="P92" s="76" t="s">
        <v>1831</v>
      </c>
      <c r="Q92" s="37" t="s">
        <v>759</v>
      </c>
      <c r="R92" s="514" t="s">
        <v>1834</v>
      </c>
      <c r="S92" s="227" t="s">
        <v>1835</v>
      </c>
      <c r="T92" s="154" t="s">
        <v>1846</v>
      </c>
      <c r="U92" s="150" t="s">
        <v>1856</v>
      </c>
      <c r="V92" s="645" t="s">
        <v>1855</v>
      </c>
      <c r="W92" s="157" t="s">
        <v>770</v>
      </c>
      <c r="X92" s="505" t="s">
        <v>1826</v>
      </c>
      <c r="Y92" s="161" t="s">
        <v>1826</v>
      </c>
      <c r="Z92" s="157" t="s">
        <v>1619</v>
      </c>
      <c r="AA92" s="505" t="s">
        <v>1620</v>
      </c>
      <c r="AB92" s="161" t="s">
        <v>1877</v>
      </c>
    </row>
    <row r="93" spans="1:28" s="148" customFormat="1" ht="262.8" thickBot="1" x14ac:dyDescent="0.35">
      <c r="A93" s="23"/>
      <c r="B93" s="23" t="s">
        <v>885</v>
      </c>
      <c r="C93" s="326" t="s">
        <v>1433</v>
      </c>
      <c r="D93" s="328"/>
      <c r="E93" s="453"/>
      <c r="F93" s="241"/>
      <c r="G93" s="243"/>
      <c r="H93" s="453"/>
      <c r="I93" s="241"/>
      <c r="J93" s="243"/>
      <c r="K93" s="453"/>
      <c r="L93" s="241"/>
      <c r="M93" s="243"/>
      <c r="N93" s="163" t="s">
        <v>1665</v>
      </c>
      <c r="O93" s="226" t="s">
        <v>1345</v>
      </c>
      <c r="P93" s="76" t="s">
        <v>2048</v>
      </c>
      <c r="Q93" s="37" t="s">
        <v>759</v>
      </c>
      <c r="R93" s="514" t="s">
        <v>2052</v>
      </c>
      <c r="S93" s="227" t="s">
        <v>1836</v>
      </c>
      <c r="T93" s="154" t="s">
        <v>1847</v>
      </c>
      <c r="U93" s="150" t="s">
        <v>1848</v>
      </c>
      <c r="V93" s="645" t="s">
        <v>1857</v>
      </c>
      <c r="W93" s="741" t="s">
        <v>770</v>
      </c>
      <c r="X93" s="150" t="s">
        <v>2114</v>
      </c>
      <c r="Y93" s="161" t="s">
        <v>2114</v>
      </c>
      <c r="Z93" s="157" t="s">
        <v>1666</v>
      </c>
      <c r="AA93" s="505" t="s">
        <v>1667</v>
      </c>
      <c r="AB93" s="161" t="s">
        <v>2063</v>
      </c>
    </row>
    <row r="94" spans="1:28" s="148" customFormat="1" ht="97.2" thickBot="1" x14ac:dyDescent="0.35">
      <c r="A94" s="23"/>
      <c r="B94" s="23" t="s">
        <v>312</v>
      </c>
      <c r="C94" s="326" t="s">
        <v>936</v>
      </c>
      <c r="D94" s="328"/>
      <c r="E94" s="453"/>
      <c r="F94" s="241"/>
      <c r="G94" s="243"/>
      <c r="H94" s="453"/>
      <c r="I94" s="241"/>
      <c r="J94" s="243"/>
      <c r="K94" s="453"/>
      <c r="L94" s="241"/>
      <c r="M94" s="243"/>
      <c r="N94" s="163" t="s">
        <v>1658</v>
      </c>
      <c r="O94" s="228">
        <v>10</v>
      </c>
      <c r="P94" s="76" t="s">
        <v>1699</v>
      </c>
      <c r="Q94" s="37" t="s">
        <v>759</v>
      </c>
      <c r="R94" s="514" t="s">
        <v>1700</v>
      </c>
      <c r="S94" s="141"/>
      <c r="T94" s="154" t="s">
        <v>1859</v>
      </c>
      <c r="U94" s="150" t="s">
        <v>1858</v>
      </c>
      <c r="V94" s="645" t="s">
        <v>1860</v>
      </c>
      <c r="W94" s="741" t="s">
        <v>770</v>
      </c>
      <c r="X94" s="522" t="s">
        <v>45</v>
      </c>
      <c r="Y94" s="261" t="s">
        <v>45</v>
      </c>
      <c r="Z94" s="157" t="s">
        <v>1393</v>
      </c>
      <c r="AA94" s="505" t="s">
        <v>1393</v>
      </c>
      <c r="AB94" s="161" t="s">
        <v>45</v>
      </c>
    </row>
    <row r="95" spans="1:28" s="148" customFormat="1" ht="124.8" thickBot="1" x14ac:dyDescent="0.35">
      <c r="A95" s="23"/>
      <c r="B95" s="23" t="s">
        <v>70</v>
      </c>
      <c r="C95" s="326" t="s">
        <v>202</v>
      </c>
      <c r="D95" s="328"/>
      <c r="E95" s="453"/>
      <c r="F95" s="241"/>
      <c r="G95" s="243"/>
      <c r="H95" s="453"/>
      <c r="I95" s="241"/>
      <c r="J95" s="243"/>
      <c r="K95" s="453"/>
      <c r="L95" s="241"/>
      <c r="M95" s="243"/>
      <c r="N95" s="163" t="s">
        <v>1659</v>
      </c>
      <c r="O95" s="228" t="s">
        <v>186</v>
      </c>
      <c r="P95" s="76" t="s">
        <v>1668</v>
      </c>
      <c r="Q95" s="37" t="s">
        <v>759</v>
      </c>
      <c r="R95" s="263" t="s">
        <v>202</v>
      </c>
      <c r="S95" s="227" t="s">
        <v>1346</v>
      </c>
      <c r="T95" s="154" t="s">
        <v>1862</v>
      </c>
      <c r="U95" s="150" t="s">
        <v>1861</v>
      </c>
      <c r="V95" s="150" t="s">
        <v>1861</v>
      </c>
      <c r="W95" s="741" t="s">
        <v>770</v>
      </c>
      <c r="X95" s="150" t="s">
        <v>1130</v>
      </c>
      <c r="Y95" s="161" t="s">
        <v>1130</v>
      </c>
      <c r="Z95" s="157" t="s">
        <v>1391</v>
      </c>
      <c r="AA95" s="505" t="s">
        <v>1391</v>
      </c>
      <c r="AB95" s="161" t="s">
        <v>1392</v>
      </c>
    </row>
    <row r="96" spans="1:28" s="148" customFormat="1" ht="262.8" thickBot="1" x14ac:dyDescent="0.35">
      <c r="A96" s="23"/>
      <c r="B96" s="23" t="s">
        <v>836</v>
      </c>
      <c r="C96" s="304" t="s">
        <v>1104</v>
      </c>
      <c r="D96" s="330"/>
      <c r="E96" s="453"/>
      <c r="F96" s="241"/>
      <c r="G96" s="243"/>
      <c r="H96" s="453"/>
      <c r="I96" s="241"/>
      <c r="J96" s="243"/>
      <c r="K96" s="453"/>
      <c r="L96" s="241"/>
      <c r="M96" s="243"/>
      <c r="N96" s="164" t="s">
        <v>769</v>
      </c>
      <c r="O96" s="228" t="s">
        <v>769</v>
      </c>
      <c r="P96" s="76" t="s">
        <v>2049</v>
      </c>
      <c r="Q96" s="37" t="s">
        <v>1134</v>
      </c>
      <c r="R96" s="514" t="s">
        <v>45</v>
      </c>
      <c r="S96" s="227" t="s">
        <v>1352</v>
      </c>
      <c r="T96" s="154" t="s">
        <v>770</v>
      </c>
      <c r="U96" s="150" t="s">
        <v>1961</v>
      </c>
      <c r="V96" s="150" t="s">
        <v>1961</v>
      </c>
      <c r="W96" s="741" t="s">
        <v>770</v>
      </c>
      <c r="X96" s="150" t="s">
        <v>45</v>
      </c>
      <c r="Y96" s="161" t="s">
        <v>45</v>
      </c>
      <c r="Z96" s="157" t="s">
        <v>770</v>
      </c>
      <c r="AA96" s="505" t="s">
        <v>1390</v>
      </c>
      <c r="AB96" s="161" t="s">
        <v>2064</v>
      </c>
    </row>
    <row r="97" spans="1:28" s="148" customFormat="1" ht="111" thickBot="1" x14ac:dyDescent="0.35">
      <c r="A97" s="23"/>
      <c r="B97" s="23" t="s">
        <v>835</v>
      </c>
      <c r="C97" s="304" t="s">
        <v>1923</v>
      </c>
      <c r="D97" s="330"/>
      <c r="E97" s="453"/>
      <c r="F97" s="241"/>
      <c r="G97" s="243"/>
      <c r="H97" s="453"/>
      <c r="I97" s="241"/>
      <c r="J97" s="243"/>
      <c r="K97" s="453"/>
      <c r="L97" s="241"/>
      <c r="M97" s="243"/>
      <c r="N97" s="164" t="s">
        <v>45</v>
      </c>
      <c r="O97" s="228" t="s">
        <v>45</v>
      </c>
      <c r="P97" s="76" t="s">
        <v>45</v>
      </c>
      <c r="Q97" s="37" t="s">
        <v>45</v>
      </c>
      <c r="R97" s="263" t="s">
        <v>45</v>
      </c>
      <c r="S97" s="227" t="s">
        <v>45</v>
      </c>
      <c r="T97" s="154" t="s">
        <v>770</v>
      </c>
      <c r="U97" s="150" t="s">
        <v>1863</v>
      </c>
      <c r="V97" s="150" t="s">
        <v>1864</v>
      </c>
      <c r="W97" s="241"/>
      <c r="X97" s="241"/>
      <c r="Y97" s="241"/>
      <c r="Z97" s="453"/>
      <c r="AA97" s="241"/>
      <c r="AB97" s="243"/>
    </row>
    <row r="98" spans="1:28" s="148" customFormat="1" ht="193.8" thickBot="1" x14ac:dyDescent="0.35">
      <c r="A98" s="23"/>
      <c r="B98" s="23" t="s">
        <v>71</v>
      </c>
      <c r="C98" s="304" t="s">
        <v>770</v>
      </c>
      <c r="D98" s="328"/>
      <c r="E98" s="453"/>
      <c r="F98" s="241"/>
      <c r="G98" s="243"/>
      <c r="H98" s="453"/>
      <c r="I98" s="241"/>
      <c r="J98" s="243"/>
      <c r="K98" s="453"/>
      <c r="L98" s="241"/>
      <c r="M98" s="243"/>
      <c r="N98" s="163" t="s">
        <v>769</v>
      </c>
      <c r="O98" s="226" t="s">
        <v>838</v>
      </c>
      <c r="P98" s="76" t="s">
        <v>1499</v>
      </c>
      <c r="Q98" s="37" t="s">
        <v>838</v>
      </c>
      <c r="R98" s="155" t="s">
        <v>1499</v>
      </c>
      <c r="S98" s="76" t="s">
        <v>1498</v>
      </c>
      <c r="T98" s="154" t="s">
        <v>1646</v>
      </c>
      <c r="U98" s="150" t="s">
        <v>2109</v>
      </c>
      <c r="V98" s="150" t="s">
        <v>2109</v>
      </c>
      <c r="W98" s="741" t="s">
        <v>770</v>
      </c>
      <c r="X98" s="150" t="s">
        <v>1868</v>
      </c>
      <c r="Y98" s="150" t="s">
        <v>1868</v>
      </c>
      <c r="Z98" s="154" t="s">
        <v>770</v>
      </c>
      <c r="AA98" s="505" t="s">
        <v>838</v>
      </c>
      <c r="AB98" s="150" t="s">
        <v>1878</v>
      </c>
    </row>
    <row r="99" spans="1:28" ht="15" thickBot="1" x14ac:dyDescent="0.35">
      <c r="B99" s="23" t="s">
        <v>131</v>
      </c>
      <c r="C99" s="304" t="s">
        <v>770</v>
      </c>
      <c r="D99" s="328"/>
      <c r="E99" s="453"/>
      <c r="F99" s="241"/>
      <c r="G99" s="243"/>
      <c r="H99" s="453"/>
      <c r="I99" s="241"/>
      <c r="J99" s="243"/>
      <c r="K99" s="453"/>
      <c r="L99" s="241"/>
      <c r="M99" s="243"/>
      <c r="N99" s="508" t="s">
        <v>770</v>
      </c>
      <c r="O99" s="228" t="s">
        <v>770</v>
      </c>
      <c r="P99" s="227" t="s">
        <v>616</v>
      </c>
      <c r="Q99" s="226" t="s">
        <v>1347</v>
      </c>
      <c r="R99" s="514" t="s">
        <v>616</v>
      </c>
      <c r="S99" s="227" t="s">
        <v>1347</v>
      </c>
      <c r="T99" s="154" t="s">
        <v>770</v>
      </c>
      <c r="U99" s="150" t="s">
        <v>616</v>
      </c>
      <c r="V99" s="645" t="s">
        <v>616</v>
      </c>
      <c r="W99" s="741" t="s">
        <v>770</v>
      </c>
      <c r="X99" s="150" t="s">
        <v>616</v>
      </c>
      <c r="Y99" s="161" t="s">
        <v>616</v>
      </c>
      <c r="Z99" s="157" t="s">
        <v>770</v>
      </c>
      <c r="AA99" s="505" t="s">
        <v>616</v>
      </c>
      <c r="AB99" s="161" t="s">
        <v>616</v>
      </c>
    </row>
    <row r="100" spans="1:28" ht="15" thickBot="1" x14ac:dyDescent="0.35">
      <c r="B100" s="280" t="s">
        <v>954</v>
      </c>
      <c r="C100" s="304" t="s">
        <v>770</v>
      </c>
      <c r="D100" s="330"/>
      <c r="E100" s="453"/>
      <c r="F100" s="241"/>
      <c r="G100" s="243"/>
      <c r="H100" s="453"/>
      <c r="I100" s="241"/>
      <c r="J100" s="243"/>
      <c r="K100" s="453"/>
      <c r="L100" s="241"/>
      <c r="M100" s="243"/>
      <c r="N100" s="508" t="s">
        <v>770</v>
      </c>
      <c r="O100" s="228" t="s">
        <v>770</v>
      </c>
      <c r="P100" s="76" t="s">
        <v>1402</v>
      </c>
      <c r="Q100" s="37" t="s">
        <v>1348</v>
      </c>
      <c r="R100" s="280" t="s">
        <v>1402</v>
      </c>
      <c r="S100" s="195" t="s">
        <v>1348</v>
      </c>
      <c r="T100" s="154" t="s">
        <v>770</v>
      </c>
      <c r="U100" s="150" t="s">
        <v>839</v>
      </c>
      <c r="V100" s="645" t="s">
        <v>839</v>
      </c>
      <c r="W100" s="741" t="s">
        <v>770</v>
      </c>
      <c r="X100" s="150" t="s">
        <v>839</v>
      </c>
      <c r="Y100" s="161" t="s">
        <v>839</v>
      </c>
      <c r="Z100" s="157" t="s">
        <v>770</v>
      </c>
      <c r="AA100" s="505" t="s">
        <v>839</v>
      </c>
      <c r="AB100" s="161" t="s">
        <v>839</v>
      </c>
    </row>
    <row r="101" spans="1:28" ht="15" thickBot="1" x14ac:dyDescent="0.35">
      <c r="B101" s="280" t="s">
        <v>955</v>
      </c>
      <c r="C101" s="304" t="s">
        <v>770</v>
      </c>
      <c r="D101" s="330"/>
      <c r="E101" s="453"/>
      <c r="F101" s="241"/>
      <c r="G101" s="243"/>
      <c r="H101" s="453"/>
      <c r="I101" s="241"/>
      <c r="J101" s="243"/>
      <c r="K101" s="453"/>
      <c r="L101" s="241"/>
      <c r="M101" s="243"/>
      <c r="N101" s="508" t="s">
        <v>770</v>
      </c>
      <c r="O101" s="228" t="s">
        <v>770</v>
      </c>
      <c r="P101" s="76" t="s">
        <v>1403</v>
      </c>
      <c r="Q101" s="37" t="s">
        <v>1349</v>
      </c>
      <c r="R101" s="280" t="s">
        <v>1403</v>
      </c>
      <c r="S101" s="195" t="s">
        <v>1349</v>
      </c>
      <c r="T101" s="154" t="s">
        <v>770</v>
      </c>
      <c r="U101" s="150" t="s">
        <v>840</v>
      </c>
      <c r="V101" s="645" t="s">
        <v>840</v>
      </c>
      <c r="W101" s="741" t="s">
        <v>770</v>
      </c>
      <c r="X101" s="150" t="s">
        <v>840</v>
      </c>
      <c r="Y101" s="161" t="s">
        <v>840</v>
      </c>
      <c r="Z101" s="157" t="s">
        <v>770</v>
      </c>
      <c r="AA101" s="505" t="s">
        <v>840</v>
      </c>
      <c r="AB101" s="161" t="s">
        <v>840</v>
      </c>
    </row>
    <row r="102" spans="1:28" ht="83.4" thickBot="1" x14ac:dyDescent="0.35">
      <c r="B102" s="23" t="s">
        <v>211</v>
      </c>
      <c r="C102" s="326" t="s">
        <v>212</v>
      </c>
      <c r="D102" s="328"/>
      <c r="E102" s="453"/>
      <c r="F102" s="241"/>
      <c r="G102" s="243"/>
      <c r="H102" s="453"/>
      <c r="I102" s="241"/>
      <c r="J102" s="243"/>
      <c r="K102" s="453"/>
      <c r="L102" s="241"/>
      <c r="M102" s="243"/>
      <c r="N102" s="164" t="s">
        <v>212</v>
      </c>
      <c r="O102" s="228" t="s">
        <v>45</v>
      </c>
      <c r="P102" s="76" t="s">
        <v>759</v>
      </c>
      <c r="Q102" s="37" t="s">
        <v>759</v>
      </c>
      <c r="R102" s="263" t="s">
        <v>212</v>
      </c>
      <c r="S102" s="141" t="s">
        <v>45</v>
      </c>
      <c r="T102" s="154" t="s">
        <v>1383</v>
      </c>
      <c r="U102" s="150" t="s">
        <v>1865</v>
      </c>
      <c r="V102" s="150" t="s">
        <v>1865</v>
      </c>
      <c r="W102" s="741" t="s">
        <v>770</v>
      </c>
      <c r="X102" s="150" t="s">
        <v>239</v>
      </c>
      <c r="Y102" s="161" t="s">
        <v>239</v>
      </c>
      <c r="Z102" s="157" t="s">
        <v>239</v>
      </c>
      <c r="AA102" s="505" t="s">
        <v>239</v>
      </c>
      <c r="AB102" s="161" t="s">
        <v>239</v>
      </c>
    </row>
    <row r="103" spans="1:28" ht="83.4" thickBot="1" x14ac:dyDescent="0.35">
      <c r="B103" s="23" t="s">
        <v>213</v>
      </c>
      <c r="C103" s="326" t="s">
        <v>190</v>
      </c>
      <c r="D103" s="328"/>
      <c r="E103" s="453"/>
      <c r="F103" s="241"/>
      <c r="G103" s="243"/>
      <c r="H103" s="453"/>
      <c r="I103" s="241"/>
      <c r="J103" s="243"/>
      <c r="K103" s="453"/>
      <c r="L103" s="241"/>
      <c r="M103" s="243"/>
      <c r="N103" s="163" t="s">
        <v>190</v>
      </c>
      <c r="O103" s="228" t="s">
        <v>45</v>
      </c>
      <c r="P103" s="76" t="s">
        <v>190</v>
      </c>
      <c r="Q103" s="37" t="s">
        <v>759</v>
      </c>
      <c r="R103" s="155" t="s">
        <v>190</v>
      </c>
      <c r="S103" s="141" t="s">
        <v>45</v>
      </c>
      <c r="T103" s="154" t="s">
        <v>1384</v>
      </c>
      <c r="U103" s="150" t="s">
        <v>1866</v>
      </c>
      <c r="V103" s="150" t="s">
        <v>1866</v>
      </c>
      <c r="W103" s="741" t="s">
        <v>770</v>
      </c>
      <c r="X103" s="150" t="s">
        <v>190</v>
      </c>
      <c r="Y103" s="161" t="s">
        <v>190</v>
      </c>
      <c r="Z103" s="157" t="s">
        <v>190</v>
      </c>
      <c r="AA103" s="150" t="s">
        <v>190</v>
      </c>
      <c r="AB103" s="161" t="s">
        <v>190</v>
      </c>
    </row>
    <row r="104" spans="1:28" ht="15" thickBot="1" x14ac:dyDescent="0.35">
      <c r="B104" s="23" t="s">
        <v>370</v>
      </c>
      <c r="C104" s="326" t="s">
        <v>45</v>
      </c>
      <c r="D104" s="328"/>
      <c r="E104" s="453"/>
      <c r="F104" s="241"/>
      <c r="G104" s="243"/>
      <c r="H104" s="453"/>
      <c r="I104" s="241"/>
      <c r="J104" s="243"/>
      <c r="K104" s="453"/>
      <c r="L104" s="241"/>
      <c r="M104" s="243"/>
      <c r="N104" s="164" t="s">
        <v>770</v>
      </c>
      <c r="O104" s="228" t="s">
        <v>45</v>
      </c>
      <c r="P104" s="76" t="s">
        <v>759</v>
      </c>
      <c r="Q104" s="37" t="s">
        <v>759</v>
      </c>
      <c r="R104" s="263" t="s">
        <v>190</v>
      </c>
      <c r="S104" s="161" t="s">
        <v>45</v>
      </c>
      <c r="T104" s="154" t="s">
        <v>45</v>
      </c>
      <c r="U104" s="150" t="s">
        <v>45</v>
      </c>
      <c r="V104" s="645" t="s">
        <v>45</v>
      </c>
      <c r="W104" s="741" t="s">
        <v>770</v>
      </c>
      <c r="X104" s="150" t="s">
        <v>45</v>
      </c>
      <c r="Y104" s="161" t="s">
        <v>45</v>
      </c>
      <c r="Z104" s="157" t="s">
        <v>770</v>
      </c>
      <c r="AA104" s="150" t="s">
        <v>45</v>
      </c>
      <c r="AB104" s="161" t="s">
        <v>45</v>
      </c>
    </row>
    <row r="105" spans="1:28" ht="15" thickBot="1" x14ac:dyDescent="0.35">
      <c r="B105" s="23" t="s">
        <v>214</v>
      </c>
      <c r="C105" s="326" t="s">
        <v>45</v>
      </c>
      <c r="D105" s="328"/>
      <c r="E105" s="453"/>
      <c r="F105" s="241"/>
      <c r="G105" s="243"/>
      <c r="H105" s="453"/>
      <c r="I105" s="241"/>
      <c r="J105" s="243"/>
      <c r="K105" s="453"/>
      <c r="L105" s="241"/>
      <c r="M105" s="243"/>
      <c r="N105" s="163" t="s">
        <v>45</v>
      </c>
      <c r="O105" s="228" t="s">
        <v>45</v>
      </c>
      <c r="P105" s="76" t="s">
        <v>759</v>
      </c>
      <c r="Q105" s="37" t="s">
        <v>759</v>
      </c>
      <c r="R105" s="264" t="s">
        <v>45</v>
      </c>
      <c r="S105" s="161" t="s">
        <v>45</v>
      </c>
      <c r="T105" s="154" t="s">
        <v>45</v>
      </c>
      <c r="U105" s="150" t="s">
        <v>45</v>
      </c>
      <c r="V105" s="645" t="s">
        <v>45</v>
      </c>
      <c r="W105" s="741" t="s">
        <v>770</v>
      </c>
      <c r="X105" s="150" t="s">
        <v>45</v>
      </c>
      <c r="Y105" s="161" t="s">
        <v>45</v>
      </c>
      <c r="Z105" s="157" t="s">
        <v>770</v>
      </c>
      <c r="AA105" s="150" t="s">
        <v>45</v>
      </c>
      <c r="AB105" s="161" t="s">
        <v>45</v>
      </c>
    </row>
    <row r="106" spans="1:28" s="148" customFormat="1" thickBot="1" x14ac:dyDescent="0.35">
      <c r="A106" s="336" t="s">
        <v>74</v>
      </c>
      <c r="B106" s="332"/>
      <c r="C106" s="745"/>
      <c r="D106" s="746"/>
      <c r="E106" s="453"/>
      <c r="F106" s="241"/>
      <c r="G106" s="243"/>
      <c r="H106" s="453"/>
      <c r="I106" s="241"/>
      <c r="J106" s="243"/>
      <c r="K106" s="453"/>
      <c r="L106" s="241"/>
      <c r="M106" s="243"/>
      <c r="N106" s="453"/>
      <c r="O106" s="242"/>
      <c r="P106" s="240"/>
      <c r="Q106" s="242"/>
      <c r="R106" s="241"/>
      <c r="S106" s="241"/>
      <c r="T106" s="453"/>
      <c r="U106" s="241"/>
      <c r="V106" s="243"/>
      <c r="W106" s="241"/>
      <c r="X106" s="241"/>
      <c r="Y106" s="241"/>
      <c r="Z106" s="453"/>
      <c r="AA106" s="1074"/>
      <c r="AB106" s="161"/>
    </row>
    <row r="107" spans="1:28" s="148" customFormat="1" ht="28.2" thickBot="1" x14ac:dyDescent="0.35">
      <c r="A107" s="23"/>
      <c r="B107" s="23" t="s">
        <v>75</v>
      </c>
      <c r="C107" s="326">
        <v>1</v>
      </c>
      <c r="D107" s="328"/>
      <c r="E107" s="453"/>
      <c r="F107" s="241"/>
      <c r="G107" s="243"/>
      <c r="H107" s="453"/>
      <c r="I107" s="241"/>
      <c r="J107" s="243"/>
      <c r="K107" s="453"/>
      <c r="L107" s="241"/>
      <c r="M107" s="243"/>
      <c r="N107" s="163">
        <v>1</v>
      </c>
      <c r="O107" s="800" t="s">
        <v>765</v>
      </c>
      <c r="P107" s="526">
        <v>1</v>
      </c>
      <c r="Q107" s="800" t="s">
        <v>765</v>
      </c>
      <c r="R107" s="526">
        <v>1</v>
      </c>
      <c r="S107" s="801" t="s">
        <v>765</v>
      </c>
      <c r="T107" s="154" t="s">
        <v>1385</v>
      </c>
      <c r="U107" s="526" t="s">
        <v>1385</v>
      </c>
      <c r="V107" s="645" t="s">
        <v>1385</v>
      </c>
      <c r="W107" s="741" t="s">
        <v>770</v>
      </c>
      <c r="X107" s="522">
        <v>2</v>
      </c>
      <c r="Y107" s="261">
        <v>2</v>
      </c>
      <c r="Z107" s="157" t="s">
        <v>1388</v>
      </c>
      <c r="AA107" s="526" t="s">
        <v>1388</v>
      </c>
      <c r="AB107" s="261" t="s">
        <v>1388</v>
      </c>
    </row>
    <row r="108" spans="1:28" s="148" customFormat="1" ht="28.2" thickBot="1" x14ac:dyDescent="0.35">
      <c r="A108" s="23"/>
      <c r="B108" s="23" t="s">
        <v>937</v>
      </c>
      <c r="C108" s="338">
        <v>1700000</v>
      </c>
      <c r="D108" s="328"/>
      <c r="E108" s="453"/>
      <c r="F108" s="241"/>
      <c r="G108" s="243"/>
      <c r="H108" s="453"/>
      <c r="I108" s="241"/>
      <c r="J108" s="243"/>
      <c r="K108" s="453"/>
      <c r="L108" s="241"/>
      <c r="M108" s="243"/>
      <c r="N108" s="802">
        <v>1700000</v>
      </c>
      <c r="O108" s="800"/>
      <c r="P108" s="523">
        <v>1700000</v>
      </c>
      <c r="Q108" s="800"/>
      <c r="R108" s="523">
        <v>346580</v>
      </c>
      <c r="S108" s="801"/>
      <c r="T108" s="154" t="s">
        <v>1386</v>
      </c>
      <c r="U108" s="523" t="s">
        <v>1386</v>
      </c>
      <c r="V108" s="645" t="s">
        <v>1386</v>
      </c>
      <c r="W108" s="741" t="s">
        <v>770</v>
      </c>
      <c r="X108" s="523">
        <v>613077</v>
      </c>
      <c r="Y108" s="524">
        <v>613077</v>
      </c>
      <c r="Z108" s="644" t="s">
        <v>1389</v>
      </c>
      <c r="AA108" s="523" t="s">
        <v>1389</v>
      </c>
      <c r="AB108" s="524" t="s">
        <v>1503</v>
      </c>
    </row>
    <row r="109" spans="1:28" s="148" customFormat="1" thickBot="1" x14ac:dyDescent="0.35">
      <c r="A109" s="23"/>
      <c r="B109" s="23" t="s">
        <v>76</v>
      </c>
      <c r="C109" s="326">
        <v>0.84</v>
      </c>
      <c r="D109" s="328"/>
      <c r="E109" s="453"/>
      <c r="F109" s="241"/>
      <c r="G109" s="243"/>
      <c r="H109" s="453"/>
      <c r="I109" s="241"/>
      <c r="J109" s="243"/>
      <c r="K109" s="453"/>
      <c r="L109" s="241"/>
      <c r="M109" s="243"/>
      <c r="N109" s="154">
        <v>0.84</v>
      </c>
      <c r="O109" s="800"/>
      <c r="P109" s="262">
        <v>0.84</v>
      </c>
      <c r="Q109" s="800"/>
      <c r="R109" s="262">
        <v>0.98</v>
      </c>
      <c r="S109" s="801"/>
      <c r="T109" s="154">
        <v>0.84</v>
      </c>
      <c r="U109" s="262">
        <v>0.84</v>
      </c>
      <c r="V109" s="645">
        <v>0.84</v>
      </c>
      <c r="W109" s="741" t="s">
        <v>770</v>
      </c>
      <c r="X109" s="578">
        <v>0.98</v>
      </c>
      <c r="Y109" s="273">
        <v>0.98</v>
      </c>
      <c r="Z109" s="252">
        <v>0.84</v>
      </c>
      <c r="AA109" s="799">
        <v>0.84</v>
      </c>
      <c r="AB109" s="531">
        <v>0.98</v>
      </c>
    </row>
    <row r="110" spans="1:28" s="148" customFormat="1" ht="26.25" customHeight="1" thickBot="1" x14ac:dyDescent="0.35">
      <c r="A110" s="23"/>
      <c r="B110" s="23" t="s">
        <v>77</v>
      </c>
      <c r="C110" s="326" t="s">
        <v>171</v>
      </c>
      <c r="D110" s="328"/>
      <c r="E110" s="453"/>
      <c r="F110" s="241"/>
      <c r="G110" s="243"/>
      <c r="H110" s="453"/>
      <c r="I110" s="241"/>
      <c r="J110" s="243"/>
      <c r="K110" s="453"/>
      <c r="L110" s="241"/>
      <c r="M110" s="243"/>
      <c r="N110" s="154" t="s">
        <v>239</v>
      </c>
      <c r="O110" s="800"/>
      <c r="P110" s="522" t="s">
        <v>239</v>
      </c>
      <c r="Q110" s="800"/>
      <c r="R110" s="522" t="s">
        <v>239</v>
      </c>
      <c r="S110" s="801"/>
      <c r="T110" s="154" t="s">
        <v>239</v>
      </c>
      <c r="U110" s="522" t="s">
        <v>239</v>
      </c>
      <c r="V110" s="645" t="s">
        <v>239</v>
      </c>
      <c r="W110" s="741" t="s">
        <v>770</v>
      </c>
      <c r="X110" s="522" t="s">
        <v>239</v>
      </c>
      <c r="Y110" s="161" t="s">
        <v>239</v>
      </c>
      <c r="Z110" s="159" t="s">
        <v>239</v>
      </c>
      <c r="AA110" s="522" t="s">
        <v>239</v>
      </c>
      <c r="AB110" s="161" t="s">
        <v>239</v>
      </c>
    </row>
    <row r="111" spans="1:28" s="148" customFormat="1" ht="26.25" customHeight="1" thickBot="1" x14ac:dyDescent="0.35">
      <c r="A111" s="23"/>
      <c r="B111" s="23" t="s">
        <v>78</v>
      </c>
      <c r="C111" s="326">
        <v>0</v>
      </c>
      <c r="D111" s="328"/>
      <c r="E111" s="453"/>
      <c r="F111" s="241"/>
      <c r="G111" s="243"/>
      <c r="H111" s="453"/>
      <c r="I111" s="241"/>
      <c r="J111" s="243"/>
      <c r="K111" s="453"/>
      <c r="L111" s="241"/>
      <c r="M111" s="243"/>
      <c r="N111" s="154"/>
      <c r="O111" s="800"/>
      <c r="P111" s="505"/>
      <c r="Q111" s="800"/>
      <c r="R111" s="505"/>
      <c r="S111" s="801"/>
      <c r="T111" s="154"/>
      <c r="U111" s="505"/>
      <c r="V111" s="645"/>
      <c r="W111" s="741" t="s">
        <v>770</v>
      </c>
      <c r="X111" s="522"/>
      <c r="Y111" s="161"/>
      <c r="Z111" s="159"/>
      <c r="AA111" s="505"/>
      <c r="AB111" s="161"/>
    </row>
    <row r="112" spans="1:28" s="148" customFormat="1" ht="26.25" customHeight="1" thickBot="1" x14ac:dyDescent="0.35">
      <c r="A112" s="23"/>
      <c r="B112" s="157" t="s">
        <v>1191</v>
      </c>
      <c r="C112" s="326" t="s">
        <v>1937</v>
      </c>
      <c r="D112" s="328"/>
      <c r="E112" s="453"/>
      <c r="F112" s="241"/>
      <c r="G112" s="243"/>
      <c r="H112" s="453"/>
      <c r="I112" s="241"/>
      <c r="J112" s="243"/>
      <c r="K112" s="453"/>
      <c r="L112" s="241"/>
      <c r="M112" s="243"/>
      <c r="N112" s="154" t="s">
        <v>770</v>
      </c>
      <c r="O112" s="800"/>
      <c r="P112" s="505" t="s">
        <v>1869</v>
      </c>
      <c r="Q112" s="800"/>
      <c r="R112" s="505"/>
      <c r="S112" s="801"/>
      <c r="T112" s="154" t="s">
        <v>770</v>
      </c>
      <c r="U112" s="505" t="s">
        <v>1869</v>
      </c>
      <c r="V112" s="645" t="s">
        <v>1869</v>
      </c>
      <c r="W112" s="741" t="s">
        <v>770</v>
      </c>
      <c r="X112" s="505" t="s">
        <v>45</v>
      </c>
      <c r="Y112" s="161" t="s">
        <v>45</v>
      </c>
      <c r="Z112" s="159" t="s">
        <v>770</v>
      </c>
      <c r="AA112" s="505" t="s">
        <v>1869</v>
      </c>
      <c r="AB112" s="161" t="s">
        <v>45</v>
      </c>
    </row>
    <row r="113" spans="1:28" s="148" customFormat="1" ht="26.25" customHeight="1" thickBot="1" x14ac:dyDescent="0.35">
      <c r="A113" s="23"/>
      <c r="B113" s="23" t="s">
        <v>79</v>
      </c>
      <c r="C113" s="325">
        <v>0.25</v>
      </c>
      <c r="D113" s="328"/>
      <c r="E113" s="453"/>
      <c r="F113" s="241"/>
      <c r="G113" s="243"/>
      <c r="H113" s="453"/>
      <c r="I113" s="241"/>
      <c r="J113" s="243"/>
      <c r="K113" s="453"/>
      <c r="L113" s="241"/>
      <c r="M113" s="243"/>
      <c r="N113" s="154">
        <v>0.25</v>
      </c>
      <c r="O113" s="800"/>
      <c r="P113" s="37">
        <v>0.25</v>
      </c>
      <c r="Q113" s="800"/>
      <c r="R113" s="37">
        <v>0.01</v>
      </c>
      <c r="S113" s="801"/>
      <c r="T113" s="154">
        <v>0.25</v>
      </c>
      <c r="U113" s="37">
        <v>0.25</v>
      </c>
      <c r="V113" s="645">
        <v>0.25</v>
      </c>
      <c r="W113" s="741" t="s">
        <v>770</v>
      </c>
      <c r="X113" s="150">
        <v>0.01</v>
      </c>
      <c r="Y113" s="273">
        <v>0.01</v>
      </c>
      <c r="Z113" s="76">
        <v>0.25</v>
      </c>
      <c r="AA113" s="37">
        <v>0.25</v>
      </c>
      <c r="AB113" s="261">
        <v>0.01</v>
      </c>
    </row>
    <row r="114" spans="1:28" s="148" customFormat="1" ht="26.25" customHeight="1" thickBot="1" x14ac:dyDescent="0.35">
      <c r="A114" s="23"/>
      <c r="B114" s="23" t="s">
        <v>174</v>
      </c>
      <c r="C114" s="326" t="s">
        <v>1935</v>
      </c>
      <c r="D114" s="328"/>
      <c r="E114" s="453"/>
      <c r="F114" s="241"/>
      <c r="G114" s="243"/>
      <c r="H114" s="453"/>
      <c r="I114" s="241"/>
      <c r="J114" s="243"/>
      <c r="K114" s="453"/>
      <c r="L114" s="241"/>
      <c r="M114" s="243"/>
      <c r="N114" s="154" t="s">
        <v>1935</v>
      </c>
      <c r="O114" s="800"/>
      <c r="P114" s="522" t="s">
        <v>1935</v>
      </c>
      <c r="Q114" s="800"/>
      <c r="R114" s="522" t="s">
        <v>1935</v>
      </c>
      <c r="S114" s="801"/>
      <c r="T114" s="154" t="s">
        <v>1935</v>
      </c>
      <c r="U114" s="522" t="s">
        <v>1935</v>
      </c>
      <c r="V114" s="645" t="s">
        <v>175</v>
      </c>
      <c r="W114" s="741" t="s">
        <v>770</v>
      </c>
      <c r="X114" s="522" t="s">
        <v>176</v>
      </c>
      <c r="Y114" s="161" t="s">
        <v>176</v>
      </c>
      <c r="Z114" s="798" t="s">
        <v>1935</v>
      </c>
      <c r="AA114" s="522" t="s">
        <v>1935</v>
      </c>
      <c r="AB114" s="161" t="s">
        <v>176</v>
      </c>
    </row>
    <row r="115" spans="1:28" s="148" customFormat="1" thickBot="1" x14ac:dyDescent="0.35">
      <c r="A115" s="23"/>
      <c r="B115" s="23" t="s">
        <v>173</v>
      </c>
      <c r="C115" s="326" t="s">
        <v>1936</v>
      </c>
      <c r="D115" s="328"/>
      <c r="E115" s="453"/>
      <c r="F115" s="241"/>
      <c r="G115" s="243"/>
      <c r="H115" s="453"/>
      <c r="I115" s="241"/>
      <c r="J115" s="243"/>
      <c r="K115" s="453"/>
      <c r="L115" s="241"/>
      <c r="M115" s="243"/>
      <c r="N115" s="154" t="s">
        <v>1936</v>
      </c>
      <c r="O115" s="800"/>
      <c r="P115" s="522" t="s">
        <v>1936</v>
      </c>
      <c r="Q115" s="800"/>
      <c r="R115" s="522" t="s">
        <v>1936</v>
      </c>
      <c r="S115" s="801"/>
      <c r="T115" s="154" t="s">
        <v>1936</v>
      </c>
      <c r="U115" s="522" t="s">
        <v>1936</v>
      </c>
      <c r="V115" s="645" t="s">
        <v>938</v>
      </c>
      <c r="W115" s="741" t="s">
        <v>770</v>
      </c>
      <c r="X115" s="522" t="s">
        <v>1936</v>
      </c>
      <c r="Y115" s="161" t="s">
        <v>1936</v>
      </c>
      <c r="Z115" s="798" t="s">
        <v>1936</v>
      </c>
      <c r="AA115" s="522" t="s">
        <v>1936</v>
      </c>
      <c r="AB115" s="161" t="s">
        <v>1936</v>
      </c>
    </row>
    <row r="116" spans="1:28" s="148" customFormat="1" ht="42" thickBot="1" x14ac:dyDescent="0.35">
      <c r="A116" s="23"/>
      <c r="B116" s="23" t="s">
        <v>88</v>
      </c>
      <c r="C116" s="326" t="s">
        <v>1406</v>
      </c>
      <c r="D116" s="328"/>
      <c r="E116" s="453"/>
      <c r="F116" s="241"/>
      <c r="G116" s="243"/>
      <c r="H116" s="453"/>
      <c r="I116" s="241"/>
      <c r="J116" s="243"/>
      <c r="K116" s="453"/>
      <c r="L116" s="241"/>
      <c r="M116" s="243"/>
      <c r="N116" s="154" t="s">
        <v>1406</v>
      </c>
      <c r="O116" s="800"/>
      <c r="P116" s="522" t="s">
        <v>1406</v>
      </c>
      <c r="Q116" s="800"/>
      <c r="R116" s="522" t="s">
        <v>1406</v>
      </c>
      <c r="S116" s="801"/>
      <c r="T116" s="154" t="s">
        <v>1406</v>
      </c>
      <c r="U116" s="522" t="s">
        <v>1406</v>
      </c>
      <c r="V116" s="645" t="s">
        <v>1406</v>
      </c>
      <c r="W116" s="741" t="s">
        <v>770</v>
      </c>
      <c r="X116" s="522" t="s">
        <v>998</v>
      </c>
      <c r="Y116" s="161" t="s">
        <v>998</v>
      </c>
      <c r="Z116" s="159" t="s">
        <v>1406</v>
      </c>
      <c r="AA116" s="522" t="s">
        <v>1406</v>
      </c>
      <c r="AB116" s="161" t="s">
        <v>1701</v>
      </c>
    </row>
    <row r="117" spans="1:28" s="148" customFormat="1" ht="111" thickBot="1" x14ac:dyDescent="0.35">
      <c r="A117" s="23"/>
      <c r="B117" s="23" t="s">
        <v>1323</v>
      </c>
      <c r="C117" s="326"/>
      <c r="D117" s="328"/>
      <c r="E117" s="453"/>
      <c r="F117" s="241"/>
      <c r="G117" s="243"/>
      <c r="H117" s="453"/>
      <c r="I117" s="241"/>
      <c r="J117" s="243"/>
      <c r="K117" s="453"/>
      <c r="L117" s="241"/>
      <c r="M117" s="243"/>
      <c r="N117" s="154" t="s">
        <v>2123</v>
      </c>
      <c r="O117" s="800"/>
      <c r="P117" s="37" t="s">
        <v>2124</v>
      </c>
      <c r="Q117" s="800"/>
      <c r="R117" s="37" t="s">
        <v>2124</v>
      </c>
      <c r="S117" s="801"/>
      <c r="T117" s="154" t="s">
        <v>2123</v>
      </c>
      <c r="U117" s="37" t="s">
        <v>2124</v>
      </c>
      <c r="V117" s="645" t="s">
        <v>1315</v>
      </c>
      <c r="W117" s="741" t="s">
        <v>770</v>
      </c>
      <c r="X117" s="150" t="s">
        <v>2115</v>
      </c>
      <c r="Y117" s="161" t="s">
        <v>1192</v>
      </c>
      <c r="Z117" s="159" t="s">
        <v>2125</v>
      </c>
      <c r="AA117" s="37" t="s">
        <v>2126</v>
      </c>
      <c r="AB117" s="261" t="s">
        <v>1192</v>
      </c>
    </row>
    <row r="118" spans="1:28" s="148" customFormat="1" thickBot="1" x14ac:dyDescent="0.35">
      <c r="A118" s="23"/>
      <c r="B118" s="23" t="s">
        <v>89</v>
      </c>
      <c r="C118" s="525">
        <v>0.9</v>
      </c>
      <c r="D118" s="328"/>
      <c r="E118" s="453"/>
      <c r="F118" s="241"/>
      <c r="G118" s="243"/>
      <c r="H118" s="453"/>
      <c r="I118" s="241"/>
      <c r="J118" s="243"/>
      <c r="K118" s="453"/>
      <c r="L118" s="241"/>
      <c r="M118" s="243"/>
      <c r="N118" s="154">
        <v>0.9</v>
      </c>
      <c r="O118" s="800"/>
      <c r="P118" s="37">
        <v>0.9</v>
      </c>
      <c r="Q118" s="800"/>
      <c r="R118" s="37">
        <v>0.9</v>
      </c>
      <c r="S118" s="801"/>
      <c r="T118" s="154">
        <v>0.9</v>
      </c>
      <c r="U118" s="37">
        <v>0.9</v>
      </c>
      <c r="V118" s="742">
        <v>0.9</v>
      </c>
      <c r="W118" s="741" t="s">
        <v>770</v>
      </c>
      <c r="X118" s="681">
        <v>0.86499999999999999</v>
      </c>
      <c r="Y118" s="261">
        <v>0.86499999999999999</v>
      </c>
      <c r="Z118" s="76">
        <v>0.9</v>
      </c>
      <c r="AA118" s="37">
        <v>0.9</v>
      </c>
      <c r="AB118" s="261">
        <v>0.85499999999999998</v>
      </c>
    </row>
    <row r="119" spans="1:28" s="148" customFormat="1" thickBot="1" x14ac:dyDescent="0.35">
      <c r="A119" s="23"/>
      <c r="B119" s="23" t="s">
        <v>200</v>
      </c>
      <c r="C119" s="326" t="s">
        <v>770</v>
      </c>
      <c r="D119" s="328"/>
      <c r="E119" s="453"/>
      <c r="F119" s="241"/>
      <c r="G119" s="243"/>
      <c r="H119" s="453"/>
      <c r="I119" s="241"/>
      <c r="J119" s="243"/>
      <c r="K119" s="453"/>
      <c r="L119" s="241"/>
      <c r="M119" s="243"/>
      <c r="N119" s="453"/>
      <c r="O119" s="800"/>
      <c r="P119" s="240"/>
      <c r="Q119" s="800"/>
      <c r="R119" s="241"/>
      <c r="S119" s="801"/>
      <c r="T119" s="474"/>
      <c r="U119" s="250"/>
      <c r="V119" s="286"/>
      <c r="W119" s="250"/>
      <c r="X119" s="250"/>
      <c r="Y119" s="286"/>
      <c r="Z119" s="250"/>
      <c r="AA119" s="250"/>
      <c r="AB119" s="243"/>
    </row>
    <row r="120" spans="1:28" s="148" customFormat="1" thickBot="1" x14ac:dyDescent="0.35">
      <c r="A120" s="336" t="s">
        <v>2090</v>
      </c>
      <c r="B120" s="332"/>
      <c r="C120" s="745"/>
      <c r="D120" s="746"/>
      <c r="E120" s="453"/>
      <c r="F120" s="241"/>
      <c r="G120" s="243"/>
      <c r="H120" s="453"/>
      <c r="I120" s="241"/>
      <c r="J120" s="243"/>
      <c r="K120" s="453"/>
      <c r="L120" s="241"/>
      <c r="M120" s="243"/>
      <c r="N120" s="453"/>
      <c r="O120" s="242"/>
      <c r="P120" s="240"/>
      <c r="Q120" s="242"/>
      <c r="R120" s="241" t="s">
        <v>329</v>
      </c>
      <c r="S120" s="241"/>
      <c r="T120" s="453"/>
      <c r="U120" s="241"/>
      <c r="V120" s="243"/>
      <c r="W120" s="241"/>
      <c r="X120" s="241"/>
      <c r="Y120" s="241"/>
      <c r="Z120" s="453"/>
      <c r="AA120" s="241"/>
      <c r="AB120" s="243"/>
    </row>
    <row r="121" spans="1:28" s="148" customFormat="1" thickBot="1" x14ac:dyDescent="0.35">
      <c r="A121" s="23"/>
      <c r="B121" s="23" t="s">
        <v>2091</v>
      </c>
      <c r="C121" s="326"/>
      <c r="D121" s="328"/>
      <c r="E121" s="453"/>
      <c r="F121" s="241"/>
      <c r="G121" s="243"/>
      <c r="H121" s="453"/>
      <c r="I121" s="241"/>
      <c r="J121" s="243"/>
      <c r="K121" s="453"/>
      <c r="L121" s="241"/>
      <c r="M121" s="243"/>
      <c r="N121" s="453"/>
      <c r="O121" s="800"/>
      <c r="P121" s="526">
        <v>1</v>
      </c>
      <c r="Q121" s="800"/>
      <c r="R121" s="526">
        <v>1</v>
      </c>
      <c r="S121" s="801"/>
      <c r="T121" s="474"/>
      <c r="U121" s="250"/>
      <c r="V121" s="286"/>
      <c r="W121" s="250"/>
      <c r="X121" s="522">
        <v>1</v>
      </c>
      <c r="Y121" s="288">
        <v>1</v>
      </c>
      <c r="Z121" s="250"/>
      <c r="AA121" s="250"/>
      <c r="AB121" s="288">
        <v>1</v>
      </c>
    </row>
    <row r="122" spans="1:28" s="148" customFormat="1" thickBot="1" x14ac:dyDescent="0.35">
      <c r="A122" s="23"/>
      <c r="B122" s="23" t="s">
        <v>2092</v>
      </c>
      <c r="C122" s="326"/>
      <c r="D122" s="328"/>
      <c r="E122" s="453"/>
      <c r="F122" s="241"/>
      <c r="G122" s="243"/>
      <c r="H122" s="453"/>
      <c r="I122" s="241"/>
      <c r="J122" s="243"/>
      <c r="K122" s="453"/>
      <c r="L122" s="241"/>
      <c r="M122" s="243"/>
      <c r="N122" s="453"/>
      <c r="O122" s="800"/>
      <c r="P122" s="523">
        <v>60410</v>
      </c>
      <c r="Q122" s="800"/>
      <c r="R122" s="523">
        <v>139744</v>
      </c>
      <c r="S122" s="801"/>
      <c r="T122" s="474"/>
      <c r="U122" s="250"/>
      <c r="V122" s="286"/>
      <c r="W122" s="250"/>
      <c r="X122" s="522"/>
      <c r="Y122" s="645"/>
      <c r="Z122" s="250"/>
      <c r="AA122" s="250"/>
      <c r="AB122" s="645"/>
    </row>
    <row r="123" spans="1:28" s="148" customFormat="1" thickBot="1" x14ac:dyDescent="0.35">
      <c r="A123" s="23"/>
      <c r="B123" s="23" t="s">
        <v>2093</v>
      </c>
      <c r="C123" s="326"/>
      <c r="D123" s="328"/>
      <c r="E123" s="453"/>
      <c r="F123" s="241"/>
      <c r="G123" s="243"/>
      <c r="H123" s="453"/>
      <c r="I123" s="241"/>
      <c r="J123" s="243"/>
      <c r="K123" s="453"/>
      <c r="L123" s="241"/>
      <c r="M123" s="243"/>
      <c r="N123" s="453"/>
      <c r="O123" s="800"/>
      <c r="P123" s="262" t="s">
        <v>2099</v>
      </c>
      <c r="Q123" s="800"/>
      <c r="R123" s="262" t="s">
        <v>2099</v>
      </c>
      <c r="S123" s="801"/>
      <c r="T123" s="474"/>
      <c r="U123" s="250"/>
      <c r="V123" s="286"/>
      <c r="W123" s="250"/>
      <c r="X123" s="522" t="s">
        <v>2099</v>
      </c>
      <c r="Y123" s="645" t="s">
        <v>2099</v>
      </c>
      <c r="Z123" s="250"/>
      <c r="AA123" s="250"/>
      <c r="AB123" s="645" t="s">
        <v>2099</v>
      </c>
    </row>
    <row r="124" spans="1:28" s="148" customFormat="1" thickBot="1" x14ac:dyDescent="0.35">
      <c r="A124" s="23"/>
      <c r="B124" s="23" t="s">
        <v>2094</v>
      </c>
      <c r="C124" s="326"/>
      <c r="D124" s="328"/>
      <c r="E124" s="453"/>
      <c r="F124" s="241"/>
      <c r="G124" s="243"/>
      <c r="H124" s="453"/>
      <c r="I124" s="241"/>
      <c r="J124" s="243"/>
      <c r="K124" s="453"/>
      <c r="L124" s="241"/>
      <c r="M124" s="243"/>
      <c r="N124" s="453"/>
      <c r="O124" s="800"/>
      <c r="P124" s="522">
        <v>2.31</v>
      </c>
      <c r="Q124" s="800"/>
      <c r="R124" s="522">
        <v>2.31</v>
      </c>
      <c r="S124" s="801"/>
      <c r="T124" s="474"/>
      <c r="U124" s="250"/>
      <c r="V124" s="286"/>
      <c r="W124" s="250"/>
      <c r="X124" s="150">
        <v>2.31</v>
      </c>
      <c r="Y124" s="645">
        <v>2.31</v>
      </c>
      <c r="Z124" s="250"/>
      <c r="AA124" s="250"/>
      <c r="AB124" s="645">
        <v>2.31</v>
      </c>
    </row>
    <row r="125" spans="1:28" s="148" customFormat="1" thickBot="1" x14ac:dyDescent="0.35">
      <c r="A125" s="23"/>
      <c r="B125" s="23" t="s">
        <v>2095</v>
      </c>
      <c r="C125" s="326"/>
      <c r="D125" s="328"/>
      <c r="E125" s="453"/>
      <c r="F125" s="241"/>
      <c r="G125" s="243"/>
      <c r="H125" s="453"/>
      <c r="I125" s="241"/>
      <c r="J125" s="243"/>
      <c r="K125" s="453"/>
      <c r="L125" s="241"/>
      <c r="M125" s="243"/>
      <c r="N125" s="453"/>
      <c r="O125" s="800"/>
      <c r="P125" s="505">
        <v>2.9220000000000002</v>
      </c>
      <c r="Q125" s="800"/>
      <c r="R125" s="505">
        <v>2.9220000000000002</v>
      </c>
      <c r="S125" s="801"/>
      <c r="T125" s="474"/>
      <c r="U125" s="250"/>
      <c r="V125" s="286"/>
      <c r="W125" s="250"/>
      <c r="X125" s="150">
        <v>2.9220000000000002</v>
      </c>
      <c r="Y125" s="645">
        <v>2.9220000000000002</v>
      </c>
      <c r="Z125" s="250"/>
      <c r="AA125" s="250"/>
      <c r="AB125" s="645">
        <v>2.9220000000000002</v>
      </c>
    </row>
    <row r="126" spans="1:28" s="148" customFormat="1" thickBot="1" x14ac:dyDescent="0.35">
      <c r="A126" s="23"/>
      <c r="B126" s="23" t="s">
        <v>2096</v>
      </c>
      <c r="C126" s="326"/>
      <c r="D126" s="328"/>
      <c r="E126" s="453"/>
      <c r="F126" s="241"/>
      <c r="G126" s="243"/>
      <c r="H126" s="453"/>
      <c r="I126" s="241"/>
      <c r="J126" s="243"/>
      <c r="K126" s="453"/>
      <c r="L126" s="241"/>
      <c r="M126" s="243"/>
      <c r="N126" s="453"/>
      <c r="O126" s="800"/>
      <c r="P126" s="505">
        <v>17</v>
      </c>
      <c r="Q126" s="800"/>
      <c r="R126" s="505">
        <v>17</v>
      </c>
      <c r="S126" s="801"/>
      <c r="T126" s="474"/>
      <c r="U126" s="250"/>
      <c r="V126" s="286"/>
      <c r="W126" s="250"/>
      <c r="X126" s="522">
        <v>17</v>
      </c>
      <c r="Y126" s="804">
        <v>17</v>
      </c>
      <c r="Z126" s="250"/>
      <c r="AA126" s="250"/>
      <c r="AB126" s="804">
        <v>17</v>
      </c>
    </row>
    <row r="127" spans="1:28" s="148" customFormat="1" thickBot="1" x14ac:dyDescent="0.35">
      <c r="A127" s="23"/>
      <c r="B127" s="23" t="s">
        <v>2097</v>
      </c>
      <c r="C127" s="326"/>
      <c r="D127" s="328"/>
      <c r="E127" s="453"/>
      <c r="F127" s="241"/>
      <c r="G127" s="243"/>
      <c r="H127" s="453"/>
      <c r="I127" s="241"/>
      <c r="J127" s="243"/>
      <c r="K127" s="453"/>
      <c r="L127" s="241"/>
      <c r="M127" s="243"/>
      <c r="N127" s="453"/>
      <c r="O127" s="800"/>
      <c r="P127" s="505">
        <v>0.2</v>
      </c>
      <c r="Q127" s="800"/>
      <c r="R127" s="505">
        <v>0.2</v>
      </c>
      <c r="S127" s="801"/>
      <c r="T127" s="474"/>
      <c r="U127" s="250"/>
      <c r="V127" s="286"/>
      <c r="W127" s="250"/>
      <c r="X127" s="150">
        <v>0.2</v>
      </c>
      <c r="Y127" s="645">
        <v>0.2</v>
      </c>
      <c r="Z127" s="250"/>
      <c r="AA127" s="250"/>
      <c r="AB127" s="645">
        <v>0.2</v>
      </c>
    </row>
    <row r="128" spans="1:28" s="148" customFormat="1" thickBot="1" x14ac:dyDescent="0.35">
      <c r="A128" s="23"/>
      <c r="B128" s="23" t="s">
        <v>2098</v>
      </c>
      <c r="C128" s="326"/>
      <c r="D128" s="328"/>
      <c r="E128" s="453"/>
      <c r="F128" s="241"/>
      <c r="G128" s="243"/>
      <c r="H128" s="453"/>
      <c r="I128" s="241"/>
      <c r="J128" s="243"/>
      <c r="K128" s="453"/>
      <c r="L128" s="241"/>
      <c r="M128" s="243"/>
      <c r="N128" s="453"/>
      <c r="O128" s="800"/>
      <c r="P128" s="505" t="s">
        <v>1759</v>
      </c>
      <c r="Q128" s="800"/>
      <c r="R128" s="505" t="s">
        <v>1759</v>
      </c>
      <c r="S128" s="801"/>
      <c r="T128" s="474"/>
      <c r="U128" s="250"/>
      <c r="V128" s="286"/>
      <c r="W128" s="250"/>
      <c r="X128" s="522" t="s">
        <v>1759</v>
      </c>
      <c r="Y128" s="645" t="s">
        <v>1759</v>
      </c>
      <c r="Z128" s="250"/>
      <c r="AA128" s="250"/>
      <c r="AB128" s="645" t="s">
        <v>1759</v>
      </c>
    </row>
    <row r="129" spans="1:28" s="148" customFormat="1" thickBot="1" x14ac:dyDescent="0.35">
      <c r="A129" s="336" t="s">
        <v>81</v>
      </c>
      <c r="B129" s="332"/>
      <c r="C129" s="745"/>
      <c r="D129" s="746"/>
      <c r="E129" s="453"/>
      <c r="F129" s="241"/>
      <c r="G129" s="243"/>
      <c r="H129" s="453"/>
      <c r="I129" s="241"/>
      <c r="J129" s="243"/>
      <c r="K129" s="453"/>
      <c r="L129" s="241"/>
      <c r="M129" s="243"/>
      <c r="N129" s="453"/>
      <c r="O129" s="242"/>
      <c r="P129" s="240"/>
      <c r="Q129" s="242"/>
      <c r="R129" s="241" t="s">
        <v>329</v>
      </c>
      <c r="S129" s="241"/>
      <c r="T129" s="453"/>
      <c r="U129" s="241"/>
      <c r="V129" s="243"/>
      <c r="W129" s="241"/>
      <c r="X129" s="241"/>
      <c r="Y129" s="241"/>
      <c r="Z129" s="453"/>
      <c r="AA129" s="241"/>
      <c r="AB129" s="243"/>
    </row>
    <row r="130" spans="1:28" s="148" customFormat="1" thickBot="1" x14ac:dyDescent="0.35">
      <c r="A130" s="23"/>
      <c r="B130" s="23" t="s">
        <v>82</v>
      </c>
      <c r="C130" s="326" t="s">
        <v>45</v>
      </c>
      <c r="D130" s="328"/>
      <c r="E130" s="453"/>
      <c r="F130" s="241"/>
      <c r="G130" s="243"/>
      <c r="H130" s="453"/>
      <c r="I130" s="241"/>
      <c r="J130" s="243"/>
      <c r="K130" s="453"/>
      <c r="L130" s="241"/>
      <c r="M130" s="243"/>
      <c r="N130" s="453"/>
      <c r="O130" s="242"/>
      <c r="P130" s="240"/>
      <c r="Q130" s="242"/>
      <c r="R130" s="241"/>
      <c r="S130" s="241"/>
      <c r="T130" s="474"/>
      <c r="U130" s="250"/>
      <c r="V130" s="286"/>
      <c r="W130" s="241"/>
      <c r="X130" s="241"/>
      <c r="Y130" s="243"/>
      <c r="Z130" s="241"/>
      <c r="AA130" s="241"/>
      <c r="AB130" s="243"/>
    </row>
    <row r="131" spans="1:28" s="148" customFormat="1" thickBot="1" x14ac:dyDescent="0.35">
      <c r="A131" s="23"/>
      <c r="B131" s="23" t="s">
        <v>83</v>
      </c>
      <c r="C131" s="326" t="s">
        <v>45</v>
      </c>
      <c r="D131" s="328"/>
      <c r="E131" s="453"/>
      <c r="F131" s="241"/>
      <c r="G131" s="243"/>
      <c r="H131" s="453"/>
      <c r="I131" s="241"/>
      <c r="J131" s="243"/>
      <c r="K131" s="453"/>
      <c r="L131" s="241"/>
      <c r="M131" s="243"/>
      <c r="N131" s="453"/>
      <c r="O131" s="242"/>
      <c r="P131" s="240"/>
      <c r="Q131" s="242"/>
      <c r="R131" s="241"/>
      <c r="S131" s="241"/>
      <c r="T131" s="474"/>
      <c r="U131" s="250"/>
      <c r="V131" s="286"/>
      <c r="W131" s="241"/>
      <c r="X131" s="241"/>
      <c r="Y131" s="243"/>
      <c r="Z131" s="241"/>
      <c r="AA131" s="241"/>
      <c r="AB131" s="243"/>
    </row>
    <row r="132" spans="1:28" s="148" customFormat="1" thickBot="1" x14ac:dyDescent="0.35">
      <c r="A132" s="23"/>
      <c r="B132" s="23" t="s">
        <v>84</v>
      </c>
      <c r="C132" s="326" t="s">
        <v>45</v>
      </c>
      <c r="D132" s="328"/>
      <c r="E132" s="453"/>
      <c r="F132" s="241"/>
      <c r="G132" s="243"/>
      <c r="H132" s="453"/>
      <c r="I132" s="241"/>
      <c r="J132" s="243"/>
      <c r="K132" s="453"/>
      <c r="L132" s="241"/>
      <c r="M132" s="243"/>
      <c r="N132" s="453"/>
      <c r="O132" s="242"/>
      <c r="P132" s="240"/>
      <c r="Q132" s="242"/>
      <c r="R132" s="241"/>
      <c r="S132" s="241"/>
      <c r="T132" s="474"/>
      <c r="U132" s="250"/>
      <c r="V132" s="286"/>
      <c r="W132" s="241"/>
      <c r="X132" s="241"/>
      <c r="Y132" s="243"/>
      <c r="Z132" s="241"/>
      <c r="AA132" s="241"/>
      <c r="AB132" s="243"/>
    </row>
    <row r="133" spans="1:28" s="148" customFormat="1" thickBot="1" x14ac:dyDescent="0.35">
      <c r="A133" s="23"/>
      <c r="B133" s="23" t="s">
        <v>310</v>
      </c>
      <c r="C133" s="326" t="s">
        <v>45</v>
      </c>
      <c r="D133" s="328"/>
      <c r="E133" s="453"/>
      <c r="F133" s="241"/>
      <c r="G133" s="243"/>
      <c r="H133" s="453"/>
      <c r="I133" s="241"/>
      <c r="J133" s="243"/>
      <c r="K133" s="453"/>
      <c r="L133" s="241"/>
      <c r="M133" s="243"/>
      <c r="N133" s="453"/>
      <c r="O133" s="242"/>
      <c r="P133" s="240"/>
      <c r="Q133" s="242"/>
      <c r="R133" s="241"/>
      <c r="S133" s="241"/>
      <c r="T133" s="474"/>
      <c r="U133" s="250"/>
      <c r="V133" s="286"/>
      <c r="W133" s="241"/>
      <c r="X133" s="241"/>
      <c r="Y133" s="243"/>
      <c r="Z133" s="241"/>
      <c r="AA133" s="241"/>
      <c r="AB133" s="243"/>
    </row>
    <row r="134" spans="1:28" s="148" customFormat="1" thickBot="1" x14ac:dyDescent="0.35">
      <c r="A134" s="23"/>
      <c r="B134" s="23" t="s">
        <v>308</v>
      </c>
      <c r="C134" s="326" t="s">
        <v>45</v>
      </c>
      <c r="D134" s="328"/>
      <c r="E134" s="453"/>
      <c r="F134" s="241"/>
      <c r="G134" s="243"/>
      <c r="H134" s="453"/>
      <c r="I134" s="241"/>
      <c r="J134" s="243"/>
      <c r="K134" s="453"/>
      <c r="L134" s="241"/>
      <c r="M134" s="243"/>
      <c r="N134" s="453"/>
      <c r="O134" s="242"/>
      <c r="P134" s="240"/>
      <c r="Q134" s="242"/>
      <c r="R134" s="241"/>
      <c r="S134" s="241"/>
      <c r="T134" s="474"/>
      <c r="U134" s="250"/>
      <c r="V134" s="286"/>
      <c r="W134" s="241"/>
      <c r="X134" s="241"/>
      <c r="Y134" s="243"/>
      <c r="Z134" s="241"/>
      <c r="AA134" s="241"/>
      <c r="AB134" s="243"/>
    </row>
    <row r="135" spans="1:28" s="148" customFormat="1" thickBot="1" x14ac:dyDescent="0.35">
      <c r="A135" s="23"/>
      <c r="B135" s="23" t="s">
        <v>85</v>
      </c>
      <c r="C135" s="326" t="s">
        <v>45</v>
      </c>
      <c r="D135" s="328"/>
      <c r="E135" s="453"/>
      <c r="F135" s="241"/>
      <c r="G135" s="243"/>
      <c r="H135" s="453"/>
      <c r="I135" s="241"/>
      <c r="J135" s="243"/>
      <c r="K135" s="453"/>
      <c r="L135" s="241"/>
      <c r="M135" s="243"/>
      <c r="N135" s="453"/>
      <c r="O135" s="242"/>
      <c r="P135" s="240"/>
      <c r="Q135" s="242"/>
      <c r="R135" s="241"/>
      <c r="S135" s="241"/>
      <c r="T135" s="474"/>
      <c r="U135" s="250"/>
      <c r="V135" s="286"/>
      <c r="W135" s="241"/>
      <c r="X135" s="241"/>
      <c r="Y135" s="243"/>
      <c r="Z135" s="241"/>
      <c r="AA135" s="241"/>
      <c r="AB135" s="243"/>
    </row>
    <row r="136" spans="1:28" s="148" customFormat="1" thickBot="1" x14ac:dyDescent="0.35">
      <c r="A136" s="23"/>
      <c r="B136" s="23" t="s">
        <v>433</v>
      </c>
      <c r="C136" s="326" t="s">
        <v>45</v>
      </c>
      <c r="D136" s="328"/>
      <c r="E136" s="453"/>
      <c r="F136" s="241"/>
      <c r="G136" s="243"/>
      <c r="H136" s="453"/>
      <c r="I136" s="241"/>
      <c r="J136" s="243"/>
      <c r="K136" s="453"/>
      <c r="L136" s="241"/>
      <c r="M136" s="243"/>
      <c r="N136" s="453"/>
      <c r="O136" s="242"/>
      <c r="P136" s="240"/>
      <c r="Q136" s="242"/>
      <c r="R136" s="241"/>
      <c r="S136" s="241"/>
      <c r="T136" s="474"/>
      <c r="U136" s="250"/>
      <c r="V136" s="286"/>
      <c r="W136" s="241"/>
      <c r="X136" s="241"/>
      <c r="Y136" s="243"/>
      <c r="Z136" s="241"/>
      <c r="AA136" s="241"/>
      <c r="AB136" s="243"/>
    </row>
    <row r="137" spans="1:28" s="148" customFormat="1" thickBot="1" x14ac:dyDescent="0.35">
      <c r="A137" s="23"/>
      <c r="B137" s="23" t="s">
        <v>220</v>
      </c>
      <c r="C137" s="326" t="s">
        <v>45</v>
      </c>
      <c r="D137" s="328"/>
      <c r="E137" s="453"/>
      <c r="F137" s="241"/>
      <c r="G137" s="243"/>
      <c r="H137" s="453"/>
      <c r="I137" s="241"/>
      <c r="J137" s="243"/>
      <c r="K137" s="453"/>
      <c r="L137" s="241"/>
      <c r="M137" s="243"/>
      <c r="N137" s="453"/>
      <c r="O137" s="242"/>
      <c r="P137" s="240"/>
      <c r="Q137" s="242"/>
      <c r="R137" s="241"/>
      <c r="S137" s="241"/>
      <c r="T137" s="474"/>
      <c r="U137" s="250"/>
      <c r="V137" s="286"/>
      <c r="W137" s="241"/>
      <c r="X137" s="241"/>
      <c r="Y137" s="243"/>
      <c r="Z137" s="241"/>
      <c r="AA137" s="241"/>
      <c r="AB137" s="243"/>
    </row>
    <row r="138" spans="1:28" s="148" customFormat="1" thickBot="1" x14ac:dyDescent="0.35">
      <c r="A138" s="23"/>
      <c r="B138" s="23" t="s">
        <v>221</v>
      </c>
      <c r="C138" s="326" t="s">
        <v>45</v>
      </c>
      <c r="D138" s="328"/>
      <c r="E138" s="453"/>
      <c r="F138" s="241"/>
      <c r="G138" s="243"/>
      <c r="H138" s="453"/>
      <c r="I138" s="241"/>
      <c r="J138" s="243"/>
      <c r="K138" s="453"/>
      <c r="L138" s="241"/>
      <c r="M138" s="243"/>
      <c r="N138" s="453"/>
      <c r="O138" s="242"/>
      <c r="P138" s="240"/>
      <c r="Q138" s="242"/>
      <c r="R138" s="241"/>
      <c r="S138" s="241"/>
      <c r="T138" s="474"/>
      <c r="U138" s="250"/>
      <c r="V138" s="286"/>
      <c r="W138" s="241"/>
      <c r="X138" s="241"/>
      <c r="Y138" s="243"/>
      <c r="Z138" s="241"/>
      <c r="AA138" s="241"/>
      <c r="AB138" s="243"/>
    </row>
    <row r="139" spans="1:28" s="148" customFormat="1" thickBot="1" x14ac:dyDescent="0.35">
      <c r="A139" s="23"/>
      <c r="B139" s="23" t="s">
        <v>222</v>
      </c>
      <c r="C139" s="326" t="s">
        <v>45</v>
      </c>
      <c r="D139" s="328"/>
      <c r="E139" s="453"/>
      <c r="F139" s="241"/>
      <c r="G139" s="243"/>
      <c r="H139" s="453"/>
      <c r="I139" s="241"/>
      <c r="J139" s="243"/>
      <c r="K139" s="453"/>
      <c r="L139" s="241"/>
      <c r="M139" s="243"/>
      <c r="N139" s="453"/>
      <c r="O139" s="242"/>
      <c r="P139" s="240"/>
      <c r="Q139" s="242"/>
      <c r="R139" s="241"/>
      <c r="S139" s="241"/>
      <c r="T139" s="474"/>
      <c r="U139" s="250"/>
      <c r="V139" s="286"/>
      <c r="W139" s="241"/>
      <c r="X139" s="241"/>
      <c r="Y139" s="243"/>
      <c r="Z139" s="241"/>
      <c r="AA139" s="241"/>
      <c r="AB139" s="243"/>
    </row>
    <row r="140" spans="1:28" s="148" customFormat="1" thickBot="1" x14ac:dyDescent="0.35">
      <c r="A140" s="23"/>
      <c r="B140" s="23" t="s">
        <v>223</v>
      </c>
      <c r="C140" s="326" t="s">
        <v>45</v>
      </c>
      <c r="D140" s="328"/>
      <c r="E140" s="453"/>
      <c r="F140" s="241"/>
      <c r="G140" s="243"/>
      <c r="H140" s="453"/>
      <c r="I140" s="241"/>
      <c r="J140" s="243"/>
      <c r="K140" s="453"/>
      <c r="L140" s="241"/>
      <c r="M140" s="243"/>
      <c r="N140" s="453"/>
      <c r="O140" s="242"/>
      <c r="P140" s="240"/>
      <c r="Q140" s="242"/>
      <c r="R140" s="241"/>
      <c r="S140" s="241"/>
      <c r="T140" s="474"/>
      <c r="U140" s="250"/>
      <c r="V140" s="286"/>
      <c r="W140" s="241"/>
      <c r="X140" s="241"/>
      <c r="Y140" s="243"/>
      <c r="Z140" s="241"/>
      <c r="AA140" s="241"/>
      <c r="AB140" s="243"/>
    </row>
    <row r="141" spans="1:28" s="148" customFormat="1" thickBot="1" x14ac:dyDescent="0.35">
      <c r="A141" s="23"/>
      <c r="B141" s="23" t="s">
        <v>224</v>
      </c>
      <c r="C141" s="326" t="s">
        <v>45</v>
      </c>
      <c r="D141" s="328"/>
      <c r="E141" s="453"/>
      <c r="F141" s="241"/>
      <c r="G141" s="243"/>
      <c r="H141" s="453"/>
      <c r="I141" s="241"/>
      <c r="J141" s="243"/>
      <c r="K141" s="453"/>
      <c r="L141" s="241"/>
      <c r="M141" s="243"/>
      <c r="N141" s="453"/>
      <c r="O141" s="242"/>
      <c r="P141" s="240"/>
      <c r="Q141" s="242"/>
      <c r="R141" s="241"/>
      <c r="S141" s="241"/>
      <c r="T141" s="474"/>
      <c r="U141" s="250"/>
      <c r="V141" s="286"/>
      <c r="W141" s="241"/>
      <c r="X141" s="241"/>
      <c r="Y141" s="243"/>
      <c r="Z141" s="241"/>
      <c r="AA141" s="241"/>
      <c r="AB141" s="243"/>
    </row>
    <row r="142" spans="1:28" s="148" customFormat="1" thickBot="1" x14ac:dyDescent="0.35">
      <c r="A142" s="23"/>
      <c r="B142" s="23" t="s">
        <v>86</v>
      </c>
      <c r="C142" s="326" t="s">
        <v>45</v>
      </c>
      <c r="D142" s="328"/>
      <c r="E142" s="453"/>
      <c r="F142" s="241"/>
      <c r="G142" s="243"/>
      <c r="H142" s="453"/>
      <c r="I142" s="241"/>
      <c r="J142" s="243"/>
      <c r="K142" s="453"/>
      <c r="L142" s="241"/>
      <c r="M142" s="243"/>
      <c r="N142" s="453"/>
      <c r="O142" s="242"/>
      <c r="P142" s="240"/>
      <c r="Q142" s="242"/>
      <c r="R142" s="241"/>
      <c r="S142" s="241"/>
      <c r="T142" s="474"/>
      <c r="U142" s="250"/>
      <c r="V142" s="286"/>
      <c r="W142" s="241"/>
      <c r="X142" s="241"/>
      <c r="Y142" s="243"/>
      <c r="Z142" s="241"/>
      <c r="AA142" s="241"/>
      <c r="AB142" s="243"/>
    </row>
    <row r="143" spans="1:28" s="148" customFormat="1" thickBot="1" x14ac:dyDescent="0.35">
      <c r="A143" s="23"/>
      <c r="B143" s="23" t="s">
        <v>93</v>
      </c>
      <c r="C143" s="326" t="s">
        <v>45</v>
      </c>
      <c r="D143" s="328"/>
      <c r="E143" s="453"/>
      <c r="F143" s="241"/>
      <c r="G143" s="243"/>
      <c r="H143" s="453"/>
      <c r="I143" s="241"/>
      <c r="J143" s="243"/>
      <c r="K143" s="453"/>
      <c r="L143" s="241"/>
      <c r="M143" s="243"/>
      <c r="N143" s="453"/>
      <c r="O143" s="242"/>
      <c r="P143" s="240"/>
      <c r="Q143" s="242"/>
      <c r="R143" s="241"/>
      <c r="S143" s="241"/>
      <c r="T143" s="474"/>
      <c r="U143" s="250"/>
      <c r="V143" s="286"/>
      <c r="W143" s="241"/>
      <c r="X143" s="241"/>
      <c r="Y143" s="243"/>
      <c r="Z143" s="241"/>
      <c r="AA143" s="241"/>
      <c r="AB143" s="243"/>
    </row>
    <row r="144" spans="1:28" s="148" customFormat="1" thickBot="1" x14ac:dyDescent="0.35">
      <c r="A144" s="23"/>
      <c r="B144" s="23" t="s">
        <v>87</v>
      </c>
      <c r="C144" s="326" t="s">
        <v>45</v>
      </c>
      <c r="D144" s="328"/>
      <c r="E144" s="453"/>
      <c r="F144" s="241"/>
      <c r="G144" s="243"/>
      <c r="H144" s="453"/>
      <c r="I144" s="241"/>
      <c r="J144" s="243"/>
      <c r="K144" s="453"/>
      <c r="L144" s="241"/>
      <c r="M144" s="243"/>
      <c r="N144" s="453"/>
      <c r="O144" s="242"/>
      <c r="P144" s="240"/>
      <c r="Q144" s="242"/>
      <c r="R144" s="241"/>
      <c r="S144" s="241"/>
      <c r="T144" s="474"/>
      <c r="U144" s="250"/>
      <c r="V144" s="286"/>
      <c r="W144" s="241"/>
      <c r="X144" s="241"/>
      <c r="Y144" s="243"/>
      <c r="Z144" s="241"/>
      <c r="AA144" s="241"/>
      <c r="AB144" s="243"/>
    </row>
    <row r="145" spans="1:28" s="148" customFormat="1" thickBot="1" x14ac:dyDescent="0.35">
      <c r="A145" s="23"/>
      <c r="B145" s="23" t="s">
        <v>229</v>
      </c>
      <c r="C145" s="326" t="s">
        <v>45</v>
      </c>
      <c r="D145" s="328"/>
      <c r="E145" s="453"/>
      <c r="F145" s="241"/>
      <c r="G145" s="243"/>
      <c r="H145" s="453"/>
      <c r="I145" s="241"/>
      <c r="J145" s="243"/>
      <c r="K145" s="453"/>
      <c r="L145" s="241"/>
      <c r="M145" s="243"/>
      <c r="N145" s="453"/>
      <c r="O145" s="242"/>
      <c r="P145" s="240"/>
      <c r="Q145" s="242"/>
      <c r="R145" s="241"/>
      <c r="S145" s="241"/>
      <c r="T145" s="474"/>
      <c r="U145" s="250"/>
      <c r="V145" s="286"/>
      <c r="W145" s="241"/>
      <c r="X145" s="241"/>
      <c r="Y145" s="243"/>
      <c r="Z145" s="241"/>
      <c r="AA145" s="241"/>
      <c r="AB145" s="243"/>
    </row>
    <row r="146" spans="1:28" s="148" customFormat="1" thickBot="1" x14ac:dyDescent="0.35">
      <c r="A146" s="23"/>
      <c r="B146" s="23" t="s">
        <v>233</v>
      </c>
      <c r="C146" s="326" t="s">
        <v>45</v>
      </c>
      <c r="D146" s="328"/>
      <c r="E146" s="453"/>
      <c r="F146" s="241"/>
      <c r="G146" s="243"/>
      <c r="H146" s="453"/>
      <c r="I146" s="241"/>
      <c r="J146" s="243"/>
      <c r="K146" s="453"/>
      <c r="L146" s="241"/>
      <c r="M146" s="243"/>
      <c r="N146" s="453"/>
      <c r="O146" s="242"/>
      <c r="P146" s="240"/>
      <c r="Q146" s="242"/>
      <c r="R146" s="241"/>
      <c r="S146" s="241"/>
      <c r="T146" s="474"/>
      <c r="U146" s="250"/>
      <c r="V146" s="286"/>
      <c r="W146" s="241"/>
      <c r="X146" s="241"/>
      <c r="Y146" s="243"/>
      <c r="Z146" s="241"/>
      <c r="AA146" s="241"/>
      <c r="AB146" s="243"/>
    </row>
    <row r="147" spans="1:28" s="148" customFormat="1" thickBot="1" x14ac:dyDescent="0.35">
      <c r="A147" s="23"/>
      <c r="B147" s="23" t="s">
        <v>234</v>
      </c>
      <c r="C147" s="326" t="s">
        <v>45</v>
      </c>
      <c r="D147" s="328"/>
      <c r="E147" s="453"/>
      <c r="F147" s="241"/>
      <c r="G147" s="243"/>
      <c r="H147" s="453"/>
      <c r="I147" s="241"/>
      <c r="J147" s="243"/>
      <c r="K147" s="453"/>
      <c r="L147" s="241"/>
      <c r="M147" s="243"/>
      <c r="N147" s="453"/>
      <c r="O147" s="242"/>
      <c r="P147" s="240"/>
      <c r="Q147" s="242"/>
      <c r="R147" s="241"/>
      <c r="S147" s="241"/>
      <c r="T147" s="474"/>
      <c r="U147" s="250"/>
      <c r="V147" s="286"/>
      <c r="W147" s="241"/>
      <c r="X147" s="241"/>
      <c r="Y147" s="243"/>
      <c r="Z147" s="241"/>
      <c r="AA147" s="241"/>
      <c r="AB147" s="243"/>
    </row>
    <row r="148" spans="1:28" s="148" customFormat="1" thickBot="1" x14ac:dyDescent="0.35">
      <c r="A148" s="23"/>
      <c r="B148" s="23" t="s">
        <v>235</v>
      </c>
      <c r="C148" s="326" t="s">
        <v>45</v>
      </c>
      <c r="D148" s="328"/>
      <c r="E148" s="453"/>
      <c r="F148" s="241"/>
      <c r="G148" s="243"/>
      <c r="H148" s="453"/>
      <c r="I148" s="241"/>
      <c r="J148" s="243"/>
      <c r="K148" s="453"/>
      <c r="L148" s="241"/>
      <c r="M148" s="243"/>
      <c r="N148" s="453"/>
      <c r="O148" s="242"/>
      <c r="P148" s="240"/>
      <c r="Q148" s="242"/>
      <c r="R148" s="241"/>
      <c r="S148" s="241"/>
      <c r="T148" s="474"/>
      <c r="U148" s="250"/>
      <c r="V148" s="286"/>
      <c r="W148" s="241"/>
      <c r="X148" s="241"/>
      <c r="Y148" s="243"/>
      <c r="Z148" s="241"/>
      <c r="AA148" s="241"/>
      <c r="AB148" s="243"/>
    </row>
    <row r="149" spans="1:28" s="148" customFormat="1" thickBot="1" x14ac:dyDescent="0.35">
      <c r="A149" s="23"/>
      <c r="B149" s="23" t="s">
        <v>236</v>
      </c>
      <c r="C149" s="326" t="s">
        <v>45</v>
      </c>
      <c r="D149" s="328"/>
      <c r="E149" s="453"/>
      <c r="F149" s="241"/>
      <c r="G149" s="243"/>
      <c r="H149" s="453"/>
      <c r="I149" s="241"/>
      <c r="J149" s="243"/>
      <c r="K149" s="453"/>
      <c r="L149" s="241"/>
      <c r="M149" s="243"/>
      <c r="N149" s="453"/>
      <c r="O149" s="242"/>
      <c r="P149" s="240"/>
      <c r="Q149" s="242"/>
      <c r="R149" s="241"/>
      <c r="S149" s="241"/>
      <c r="T149" s="474"/>
      <c r="U149" s="250"/>
      <c r="V149" s="286"/>
      <c r="W149" s="241"/>
      <c r="X149" s="241"/>
      <c r="Y149" s="243"/>
      <c r="Z149" s="241"/>
      <c r="AA149" s="241"/>
      <c r="AB149" s="243"/>
    </row>
    <row r="150" spans="1:28" s="148" customFormat="1" x14ac:dyDescent="0.3">
      <c r="A150" s="333" t="s">
        <v>90</v>
      </c>
      <c r="B150" s="332"/>
      <c r="C150" s="745"/>
      <c r="D150" s="1073"/>
      <c r="E150" s="453"/>
      <c r="F150" s="241"/>
      <c r="G150" s="243"/>
      <c r="H150" s="453"/>
      <c r="I150" s="241"/>
      <c r="J150" s="243"/>
      <c r="K150" s="453"/>
      <c r="L150" s="241"/>
      <c r="M150" s="243"/>
      <c r="N150" s="453"/>
      <c r="O150" s="242"/>
      <c r="P150" s="240"/>
      <c r="Q150" s="242"/>
      <c r="R150" s="241"/>
      <c r="S150" s="241"/>
      <c r="T150" s="453"/>
      <c r="U150" s="241"/>
      <c r="V150" s="243"/>
      <c r="W150" s="241"/>
      <c r="X150" s="241"/>
      <c r="Y150" s="241"/>
      <c r="Z150" s="453"/>
      <c r="AA150" s="241"/>
      <c r="AB150" s="243"/>
    </row>
    <row r="151" spans="1:28" ht="15" customHeight="1" x14ac:dyDescent="0.3">
      <c r="A151" s="143"/>
      <c r="B151" s="23" t="s">
        <v>890</v>
      </c>
      <c r="C151" s="308" t="s">
        <v>924</v>
      </c>
      <c r="D151" s="325" t="s">
        <v>905</v>
      </c>
      <c r="E151" s="453"/>
      <c r="F151" s="241"/>
      <c r="G151" s="243"/>
      <c r="H151" s="453"/>
      <c r="I151" s="241"/>
      <c r="J151" s="243"/>
      <c r="K151" s="453"/>
      <c r="L151" s="241"/>
      <c r="M151" s="243"/>
      <c r="N151" s="453"/>
      <c r="O151" s="242"/>
      <c r="P151" s="240"/>
      <c r="Q151" s="242"/>
      <c r="R151" s="241"/>
      <c r="S151" s="241"/>
      <c r="T151" s="474"/>
      <c r="U151" s="250"/>
      <c r="V151" s="286"/>
      <c r="W151" s="241"/>
      <c r="X151" s="241"/>
      <c r="Y151" s="243"/>
      <c r="Z151" s="241"/>
      <c r="AA151" s="241"/>
      <c r="AB151" s="243"/>
    </row>
    <row r="152" spans="1:28" ht="15" customHeight="1" x14ac:dyDescent="0.3">
      <c r="A152" s="143"/>
      <c r="B152" s="23" t="s">
        <v>891</v>
      </c>
      <c r="C152" s="308" t="s">
        <v>925</v>
      </c>
      <c r="D152" s="325" t="s">
        <v>906</v>
      </c>
      <c r="E152" s="453"/>
      <c r="F152" s="241"/>
      <c r="G152" s="243"/>
      <c r="H152" s="453"/>
      <c r="I152" s="241"/>
      <c r="J152" s="243"/>
      <c r="K152" s="453"/>
      <c r="L152" s="241"/>
      <c r="M152" s="243"/>
      <c r="N152" s="453"/>
      <c r="O152" s="242"/>
      <c r="P152" s="240"/>
      <c r="Q152" s="242"/>
      <c r="R152" s="241"/>
      <c r="S152" s="241"/>
      <c r="T152" s="474"/>
      <c r="U152" s="250"/>
      <c r="V152" s="286"/>
      <c r="W152" s="241"/>
      <c r="X152" s="241"/>
      <c r="Y152" s="243"/>
      <c r="Z152" s="241"/>
      <c r="AA152" s="241"/>
      <c r="AB152" s="243"/>
    </row>
    <row r="153" spans="1:28" ht="15" customHeight="1" x14ac:dyDescent="0.3">
      <c r="A153" s="143"/>
      <c r="B153" s="148" t="s">
        <v>91</v>
      </c>
      <c r="C153" s="308">
        <v>0.85</v>
      </c>
      <c r="D153" s="325" t="s">
        <v>907</v>
      </c>
      <c r="E153" s="453"/>
      <c r="F153" s="241"/>
      <c r="G153" s="243"/>
      <c r="H153" s="453"/>
      <c r="I153" s="241"/>
      <c r="J153" s="243"/>
      <c r="K153" s="453"/>
      <c r="L153" s="241"/>
      <c r="M153" s="243"/>
      <c r="N153" s="453"/>
      <c r="O153" s="242"/>
      <c r="P153" s="240"/>
      <c r="Q153" s="242"/>
      <c r="R153" s="241"/>
      <c r="S153" s="241"/>
      <c r="T153" s="474"/>
      <c r="U153" s="250"/>
      <c r="V153" s="286"/>
      <c r="W153" s="241"/>
      <c r="X153" s="241"/>
      <c r="Y153" s="243"/>
      <c r="Z153" s="241"/>
      <c r="AA153" s="241"/>
      <c r="AB153" s="243"/>
    </row>
    <row r="154" spans="1:28" x14ac:dyDescent="0.3">
      <c r="A154" s="143"/>
      <c r="B154" s="148" t="s">
        <v>346</v>
      </c>
      <c r="C154" s="308">
        <v>0.77</v>
      </c>
      <c r="D154" s="325" t="s">
        <v>908</v>
      </c>
      <c r="E154" s="453"/>
      <c r="F154" s="241"/>
      <c r="G154" s="243"/>
      <c r="H154" s="453"/>
      <c r="I154" s="241"/>
      <c r="J154" s="243"/>
      <c r="K154" s="453"/>
      <c r="L154" s="241"/>
      <c r="M154" s="243"/>
      <c r="N154" s="453"/>
      <c r="O154" s="242"/>
      <c r="P154" s="240"/>
      <c r="Q154" s="242"/>
      <c r="R154" s="241"/>
      <c r="S154" s="241"/>
      <c r="T154" s="727"/>
      <c r="U154" s="729"/>
      <c r="V154" s="743"/>
      <c r="W154" s="241"/>
      <c r="X154" s="241"/>
      <c r="Y154" s="243"/>
      <c r="Z154" s="241"/>
      <c r="AA154" s="241"/>
      <c r="AB154" s="243"/>
    </row>
    <row r="155" spans="1:28" x14ac:dyDescent="0.3">
      <c r="A155" s="143"/>
      <c r="B155" s="148" t="s">
        <v>1081</v>
      </c>
      <c r="C155" s="306">
        <v>0.18</v>
      </c>
      <c r="D155" s="325" t="s">
        <v>910</v>
      </c>
      <c r="E155" s="453"/>
      <c r="F155" s="241"/>
      <c r="G155" s="243"/>
      <c r="H155" s="453"/>
      <c r="I155" s="241"/>
      <c r="J155" s="243"/>
      <c r="K155" s="453"/>
      <c r="L155" s="241"/>
      <c r="M155" s="243"/>
      <c r="N155" s="453"/>
      <c r="O155" s="242"/>
      <c r="P155" s="240"/>
      <c r="Q155" s="242"/>
      <c r="R155" s="241"/>
      <c r="S155" s="241"/>
      <c r="T155" s="727"/>
      <c r="U155" s="729"/>
      <c r="V155" s="743"/>
      <c r="W155" s="241"/>
      <c r="X155" s="241"/>
      <c r="Y155" s="243"/>
      <c r="Z155" s="241"/>
      <c r="AA155" s="241"/>
      <c r="AB155" s="243"/>
    </row>
    <row r="156" spans="1:28" x14ac:dyDescent="0.3">
      <c r="A156" s="143"/>
      <c r="B156" s="23" t="s">
        <v>248</v>
      </c>
      <c r="C156" s="304"/>
      <c r="D156" s="325" t="s">
        <v>669</v>
      </c>
      <c r="E156" s="453"/>
      <c r="F156" s="241"/>
      <c r="G156" s="243"/>
      <c r="H156" s="453"/>
      <c r="I156" s="241"/>
      <c r="J156" s="243"/>
      <c r="K156" s="453"/>
      <c r="L156" s="241"/>
      <c r="M156" s="243"/>
      <c r="N156" s="453"/>
      <c r="O156" s="242"/>
      <c r="P156" s="240"/>
      <c r="Q156" s="242"/>
      <c r="R156" s="241"/>
      <c r="S156" s="241"/>
      <c r="T156" s="474"/>
      <c r="U156" s="250"/>
      <c r="V156" s="286"/>
      <c r="W156" s="241"/>
      <c r="X156" s="241"/>
      <c r="Y156" s="243"/>
      <c r="Z156" s="241"/>
      <c r="AA156" s="241"/>
      <c r="AB156" s="243"/>
    </row>
    <row r="157" spans="1:28" x14ac:dyDescent="0.3">
      <c r="A157" s="143"/>
      <c r="B157" s="23" t="s">
        <v>895</v>
      </c>
      <c r="C157" s="304">
        <v>140</v>
      </c>
      <c r="D157" s="325" t="s">
        <v>909</v>
      </c>
      <c r="E157" s="453"/>
      <c r="F157" s="241"/>
      <c r="G157" s="243"/>
      <c r="H157" s="453"/>
      <c r="I157" s="241"/>
      <c r="J157" s="243"/>
      <c r="K157" s="453"/>
      <c r="L157" s="241"/>
      <c r="M157" s="243"/>
      <c r="N157" s="453"/>
      <c r="O157" s="242"/>
      <c r="P157" s="240"/>
      <c r="Q157" s="242"/>
      <c r="R157" s="241"/>
      <c r="S157" s="241"/>
      <c r="T157" s="474"/>
      <c r="U157" s="250"/>
      <c r="V157" s="286"/>
      <c r="W157" s="241"/>
      <c r="X157" s="241"/>
      <c r="Y157" s="243"/>
      <c r="Z157" s="241"/>
      <c r="AA157" s="241"/>
      <c r="AB157" s="243"/>
    </row>
    <row r="158" spans="1:28" x14ac:dyDescent="0.3">
      <c r="A158" s="143"/>
      <c r="B158" s="23" t="s">
        <v>899</v>
      </c>
      <c r="C158" s="304" t="s">
        <v>770</v>
      </c>
      <c r="D158" s="325" t="s">
        <v>900</v>
      </c>
      <c r="E158" s="453"/>
      <c r="F158" s="241"/>
      <c r="G158" s="243"/>
      <c r="H158" s="453"/>
      <c r="I158" s="241"/>
      <c r="J158" s="243"/>
      <c r="K158" s="453"/>
      <c r="L158" s="241"/>
      <c r="M158" s="243"/>
      <c r="N158" s="453"/>
      <c r="O158" s="242"/>
      <c r="P158" s="240"/>
      <c r="Q158" s="242"/>
      <c r="R158" s="241"/>
      <c r="S158" s="241"/>
      <c r="T158" s="474"/>
      <c r="U158" s="250"/>
      <c r="V158" s="286"/>
      <c r="W158" s="241"/>
      <c r="X158" s="241"/>
      <c r="Y158" s="243"/>
      <c r="Z158" s="241"/>
      <c r="AA158" s="241"/>
      <c r="AB158" s="243"/>
    </row>
    <row r="159" spans="1:28" x14ac:dyDescent="0.3">
      <c r="A159" s="143"/>
      <c r="B159" s="23" t="s">
        <v>892</v>
      </c>
      <c r="C159" s="304" t="s">
        <v>187</v>
      </c>
      <c r="D159" s="325" t="s">
        <v>897</v>
      </c>
      <c r="E159" s="453"/>
      <c r="F159" s="241"/>
      <c r="G159" s="243"/>
      <c r="H159" s="453"/>
      <c r="I159" s="241"/>
      <c r="J159" s="243"/>
      <c r="K159" s="453"/>
      <c r="L159" s="241"/>
      <c r="M159" s="243"/>
      <c r="N159" s="453"/>
      <c r="O159" s="242"/>
      <c r="P159" s="240"/>
      <c r="Q159" s="242"/>
      <c r="R159" s="241"/>
      <c r="S159" s="241"/>
      <c r="T159" s="474"/>
      <c r="U159" s="250"/>
      <c r="V159" s="286"/>
      <c r="W159" s="241"/>
      <c r="X159" s="241"/>
      <c r="Y159" s="243"/>
      <c r="Z159" s="241"/>
      <c r="AA159" s="241"/>
      <c r="AB159" s="243"/>
    </row>
    <row r="160" spans="1:28" x14ac:dyDescent="0.3">
      <c r="A160" s="143"/>
      <c r="B160" s="23" t="s">
        <v>893</v>
      </c>
      <c r="C160" s="304">
        <v>120</v>
      </c>
      <c r="D160" s="325" t="s">
        <v>898</v>
      </c>
      <c r="E160" s="453"/>
      <c r="F160" s="241"/>
      <c r="G160" s="243"/>
      <c r="H160" s="453"/>
      <c r="I160" s="241"/>
      <c r="J160" s="243"/>
      <c r="K160" s="453"/>
      <c r="L160" s="241"/>
      <c r="M160" s="243"/>
      <c r="N160" s="453"/>
      <c r="O160" s="242"/>
      <c r="P160" s="240"/>
      <c r="Q160" s="242"/>
      <c r="R160" s="241"/>
      <c r="S160" s="241"/>
      <c r="T160" s="474"/>
      <c r="U160" s="250"/>
      <c r="V160" s="286"/>
      <c r="W160" s="241"/>
      <c r="X160" s="241"/>
      <c r="Y160" s="243"/>
      <c r="Z160" s="241"/>
      <c r="AA160" s="241"/>
      <c r="AB160" s="243"/>
    </row>
    <row r="161" spans="1:28" x14ac:dyDescent="0.3">
      <c r="A161" s="143"/>
      <c r="B161" s="23" t="s">
        <v>894</v>
      </c>
      <c r="C161" s="309">
        <v>80000</v>
      </c>
      <c r="D161" s="325" t="s">
        <v>904</v>
      </c>
      <c r="E161" s="453"/>
      <c r="F161" s="241"/>
      <c r="G161" s="243"/>
      <c r="H161" s="453"/>
      <c r="I161" s="241"/>
      <c r="J161" s="243"/>
      <c r="K161" s="453"/>
      <c r="L161" s="241"/>
      <c r="M161" s="243"/>
      <c r="N161" s="453"/>
      <c r="O161" s="242"/>
      <c r="P161" s="240"/>
      <c r="Q161" s="242"/>
      <c r="R161" s="241"/>
      <c r="S161" s="241"/>
      <c r="T161" s="474"/>
      <c r="U161" s="250"/>
      <c r="V161" s="286"/>
      <c r="W161" s="241"/>
      <c r="X161" s="241"/>
      <c r="Y161" s="243"/>
      <c r="Z161" s="241"/>
      <c r="AA161" s="241"/>
      <c r="AB161" s="243"/>
    </row>
    <row r="162" spans="1:28" x14ac:dyDescent="0.3">
      <c r="A162" s="143"/>
      <c r="B162" s="23" t="s">
        <v>896</v>
      </c>
      <c r="C162" s="304" t="s">
        <v>770</v>
      </c>
      <c r="D162" s="325" t="s">
        <v>901</v>
      </c>
      <c r="E162" s="453"/>
      <c r="F162" s="241"/>
      <c r="G162" s="243"/>
      <c r="H162" s="453"/>
      <c r="I162" s="241"/>
      <c r="J162" s="243"/>
      <c r="K162" s="453"/>
      <c r="L162" s="241"/>
      <c r="M162" s="243"/>
      <c r="N162" s="453"/>
      <c r="O162" s="242"/>
      <c r="P162" s="240"/>
      <c r="Q162" s="242"/>
      <c r="R162" s="241"/>
      <c r="S162" s="241"/>
      <c r="T162" s="474"/>
      <c r="U162" s="250"/>
      <c r="V162" s="286"/>
      <c r="W162" s="241"/>
      <c r="X162" s="241"/>
      <c r="Y162" s="243"/>
      <c r="Z162" s="241"/>
      <c r="AA162" s="241"/>
      <c r="AB162" s="243"/>
    </row>
    <row r="163" spans="1:28" ht="15" thickBot="1" x14ac:dyDescent="0.35">
      <c r="A163" s="190"/>
      <c r="B163" s="695" t="s">
        <v>903</v>
      </c>
      <c r="C163" s="310">
        <v>1271</v>
      </c>
      <c r="D163" s="481" t="s">
        <v>902</v>
      </c>
      <c r="E163" s="479"/>
      <c r="F163" s="480"/>
      <c r="G163" s="480"/>
      <c r="H163" s="479"/>
      <c r="I163" s="480"/>
      <c r="J163" s="480"/>
      <c r="K163" s="479"/>
      <c r="L163" s="480"/>
      <c r="M163" s="292"/>
      <c r="N163" s="479"/>
      <c r="O163" s="622"/>
      <c r="P163" s="623"/>
      <c r="Q163" s="622"/>
      <c r="R163" s="480"/>
      <c r="S163" s="480"/>
      <c r="T163" s="510"/>
      <c r="U163" s="361"/>
      <c r="V163" s="744"/>
      <c r="W163" s="480"/>
      <c r="X163" s="480"/>
      <c r="Y163" s="292"/>
      <c r="Z163" s="480"/>
      <c r="AA163" s="480"/>
      <c r="AB163" s="292"/>
    </row>
    <row r="164" spans="1:28" x14ac:dyDescent="0.3">
      <c r="B164" s="23"/>
    </row>
    <row r="168" spans="1:28" x14ac:dyDescent="0.3">
      <c r="U168" s="143" t="s">
        <v>329</v>
      </c>
    </row>
  </sheetData>
  <mergeCells count="29">
    <mergeCell ref="T10:V10"/>
    <mergeCell ref="Z10:AB10"/>
    <mergeCell ref="W10:Y10"/>
    <mergeCell ref="N33:S33"/>
    <mergeCell ref="K21:M21"/>
    <mergeCell ref="K24:M24"/>
    <mergeCell ref="K25:M25"/>
    <mergeCell ref="K16:M16"/>
    <mergeCell ref="K22:M22"/>
    <mergeCell ref="K23:M23"/>
    <mergeCell ref="K28:M28"/>
    <mergeCell ref="K29:M29"/>
    <mergeCell ref="K26:M26"/>
    <mergeCell ref="K27:M27"/>
    <mergeCell ref="E10:G10"/>
    <mergeCell ref="N10:S10"/>
    <mergeCell ref="K20:M20"/>
    <mergeCell ref="K18:M18"/>
    <mergeCell ref="K19:M19"/>
    <mergeCell ref="K17:M17"/>
    <mergeCell ref="N11:O11"/>
    <mergeCell ref="P11:Q11"/>
    <mergeCell ref="R11:S11"/>
    <mergeCell ref="K32:M32"/>
    <mergeCell ref="K33:M33"/>
    <mergeCell ref="K30:M30"/>
    <mergeCell ref="K31:M31"/>
    <mergeCell ref="H10:J10"/>
    <mergeCell ref="K10:M10"/>
  </mergeCells>
  <conditionalFormatting sqref="B7 E42:G163 H72:M163 N121:N128">
    <cfRule type="expression" dxfId="146" priority="21">
      <formula>$A7&lt;&gt;0</formula>
    </cfRule>
  </conditionalFormatting>
  <conditionalFormatting sqref="B38">
    <cfRule type="expression" dxfId="145" priority="32">
      <formula>$A38&lt;&gt;0</formula>
    </cfRule>
  </conditionalFormatting>
  <conditionalFormatting sqref="B46">
    <cfRule type="expression" dxfId="144" priority="81">
      <formula>$A46&lt;&gt;0</formula>
    </cfRule>
  </conditionalFormatting>
  <conditionalFormatting sqref="C96:C101">
    <cfRule type="expression" dxfId="143" priority="12">
      <formula>$A96&lt;&gt;0</formula>
    </cfRule>
  </conditionalFormatting>
  <conditionalFormatting sqref="E16:G38">
    <cfRule type="expression" dxfId="142" priority="192">
      <formula>$A16&lt;&gt;0</formula>
    </cfRule>
  </conditionalFormatting>
  <conditionalFormatting sqref="H16:J55">
    <cfRule type="expression" dxfId="141" priority="191">
      <formula>$A16&lt;&gt;0</formula>
    </cfRule>
  </conditionalFormatting>
  <conditionalFormatting sqref="H56:M60">
    <cfRule type="expression" dxfId="140" priority="16">
      <formula>$A56&lt;&gt;0</formula>
    </cfRule>
  </conditionalFormatting>
  <conditionalFormatting sqref="H62:M69 L70:M70 K70:K71">
    <cfRule type="expression" dxfId="139" priority="185">
      <formula>$A62&lt;&gt;0</formula>
    </cfRule>
  </conditionalFormatting>
  <conditionalFormatting sqref="I70:J70 H70:H71">
    <cfRule type="expression" dxfId="138" priority="190">
      <formula>$A70&lt;&gt;0</formula>
    </cfRule>
  </conditionalFormatting>
  <conditionalFormatting sqref="K34:S55">
    <cfRule type="expression" dxfId="137" priority="56">
      <formula>$A34&lt;&gt;0</formula>
    </cfRule>
  </conditionalFormatting>
  <conditionalFormatting sqref="N119">
    <cfRule type="expression" dxfId="136" priority="69">
      <formula>$A119&lt;&gt;0</formula>
    </cfRule>
  </conditionalFormatting>
  <conditionalFormatting sqref="N16:S32">
    <cfRule type="expression" dxfId="135" priority="176">
      <formula>$A16&lt;&gt;0</formula>
    </cfRule>
  </conditionalFormatting>
  <conditionalFormatting sqref="N57:S59">
    <cfRule type="expression" dxfId="134" priority="22">
      <formula>$A57&lt;&gt;0</formula>
    </cfRule>
  </conditionalFormatting>
  <conditionalFormatting sqref="N61:S66 P67:S69 N67:O70 N71:S80">
    <cfRule type="expression" dxfId="133" priority="179">
      <formula>$A61&lt;&gt;0</formula>
    </cfRule>
  </conditionalFormatting>
  <conditionalFormatting sqref="N129:S163">
    <cfRule type="expression" dxfId="132" priority="180">
      <formula>$A129&lt;&gt;0</formula>
    </cfRule>
  </conditionalFormatting>
  <conditionalFormatting sqref="N81:X81">
    <cfRule type="expression" dxfId="131" priority="154">
      <formula>$A81&lt;&gt;0</formula>
    </cfRule>
  </conditionalFormatting>
  <conditionalFormatting sqref="N106:X106">
    <cfRule type="expression" dxfId="130" priority="149">
      <formula>$A106&lt;&gt;0</formula>
    </cfRule>
  </conditionalFormatting>
  <conditionalFormatting sqref="N120:AB120">
    <cfRule type="expression" dxfId="129" priority="6">
      <formula>$A120&lt;&gt;0</formula>
    </cfRule>
  </conditionalFormatting>
  <conditionalFormatting sqref="P107 P109 P111:P113 P117:P119">
    <cfRule type="expression" dxfId="128" priority="9">
      <formula>$A107&lt;&gt;0</formula>
    </cfRule>
  </conditionalFormatting>
  <conditionalFormatting sqref="P121 P123 P125:P128">
    <cfRule type="expression" dxfId="127" priority="5">
      <formula>$A121&lt;&gt;0</formula>
    </cfRule>
  </conditionalFormatting>
  <conditionalFormatting sqref="R107 R109 R111:R113 R117:R119">
    <cfRule type="expression" dxfId="126" priority="8">
      <formula>$A107&lt;&gt;0</formula>
    </cfRule>
  </conditionalFormatting>
  <conditionalFormatting sqref="R121">
    <cfRule type="expression" dxfId="125" priority="4">
      <formula>$A121&lt;&gt;0</formula>
    </cfRule>
  </conditionalFormatting>
  <conditionalFormatting sqref="R123 R125:R128">
    <cfRule type="expression" dxfId="124" priority="3">
      <formula>$A123&lt;&gt;0</formula>
    </cfRule>
  </conditionalFormatting>
  <conditionalFormatting sqref="S104:S105">
    <cfRule type="expression" dxfId="123" priority="70">
      <formula>$A104&lt;&gt;0</formula>
    </cfRule>
  </conditionalFormatting>
  <conditionalFormatting sqref="T16:V25 T27:V28 T30:V32">
    <cfRule type="expression" dxfId="122" priority="162">
      <formula>$A16&lt;&gt;0</formula>
    </cfRule>
  </conditionalFormatting>
  <conditionalFormatting sqref="T42:V45">
    <cfRule type="expression" dxfId="121" priority="165">
      <formula>$A42&lt;&gt;0</formula>
    </cfRule>
  </conditionalFormatting>
  <conditionalFormatting sqref="T50:V55">
    <cfRule type="expression" dxfId="120" priority="168">
      <formula>$A50&lt;&gt;0</formula>
    </cfRule>
  </conditionalFormatting>
  <conditionalFormatting sqref="T33:Y33">
    <cfRule type="expression" dxfId="119" priority="54">
      <formula>$A33&lt;&gt;0</formula>
    </cfRule>
  </conditionalFormatting>
  <conditionalFormatting sqref="T73:Y73">
    <cfRule type="expression" dxfId="118" priority="50">
      <formula>$A73&lt;&gt;0</formula>
    </cfRule>
  </conditionalFormatting>
  <conditionalFormatting sqref="T129:AB129">
    <cfRule type="expression" dxfId="117" priority="44">
      <formula>$A129&lt;&gt;0</formula>
    </cfRule>
  </conditionalFormatting>
  <conditionalFormatting sqref="T150:AB150">
    <cfRule type="expression" dxfId="116" priority="42">
      <formula>$A150&lt;&gt;0</formula>
    </cfRule>
  </conditionalFormatting>
  <conditionalFormatting sqref="U107 U109 U111:U113 U117:U118">
    <cfRule type="expression" dxfId="115" priority="90">
      <formula>$A107&lt;&gt;0</formula>
    </cfRule>
  </conditionalFormatting>
  <conditionalFormatting sqref="V61">
    <cfRule type="expression" dxfId="114" priority="130">
      <formula>$A61&lt;&gt;0</formula>
    </cfRule>
  </conditionalFormatting>
  <conditionalFormatting sqref="V86">
    <cfRule type="expression" dxfId="113" priority="10">
      <formula>$A86&lt;&gt;0</formula>
    </cfRule>
  </conditionalFormatting>
  <conditionalFormatting sqref="W16:Y32">
    <cfRule type="expression" dxfId="112" priority="182">
      <formula>$A16&lt;&gt;0</formula>
    </cfRule>
  </conditionalFormatting>
  <conditionalFormatting sqref="W45:Y45 X61:Y61 W62:Y72 W74:Y80">
    <cfRule type="expression" dxfId="111" priority="183">
      <formula>$A45&lt;&gt;0</formula>
    </cfRule>
  </conditionalFormatting>
  <conditionalFormatting sqref="W50:Y60">
    <cfRule type="expression" dxfId="110" priority="52">
      <formula>$A50&lt;&gt;0</formula>
    </cfRule>
  </conditionalFormatting>
  <conditionalFormatting sqref="W97:AB97">
    <cfRule type="expression" dxfId="109" priority="95">
      <formula>$A97&lt;&gt;0</formula>
    </cfRule>
  </conditionalFormatting>
  <conditionalFormatting sqref="W130:AB149 W151:AB163">
    <cfRule type="expression" dxfId="108" priority="152">
      <formula>$A130&lt;&gt;0</formula>
    </cfRule>
  </conditionalFormatting>
  <conditionalFormatting sqref="X112">
    <cfRule type="expression" dxfId="107" priority="94">
      <formula>$A112&lt;&gt;0</formula>
    </cfRule>
  </conditionalFormatting>
  <conditionalFormatting sqref="X87:Y88">
    <cfRule type="expression" dxfId="106" priority="2">
      <formula>$A87&lt;&gt;0</formula>
    </cfRule>
  </conditionalFormatting>
  <conditionalFormatting sqref="X91:Y92">
    <cfRule type="expression" dxfId="105" priority="1">
      <formula>$A91&lt;&gt;0</formula>
    </cfRule>
  </conditionalFormatting>
  <conditionalFormatting sqref="Y81:Y86 Y89:Y90 Y93:Y96">
    <cfRule type="expression" dxfId="104" priority="13">
      <formula>$A81&lt;&gt;0</formula>
    </cfRule>
  </conditionalFormatting>
  <conditionalFormatting sqref="Y99:Y118">
    <cfRule type="expression" dxfId="103" priority="46">
      <formula>$A99&lt;&gt;0</formula>
    </cfRule>
  </conditionalFormatting>
  <conditionalFormatting sqref="Z81">
    <cfRule type="expression" dxfId="102" priority="49">
      <formula>$A81&lt;&gt;0</formula>
    </cfRule>
  </conditionalFormatting>
  <conditionalFormatting sqref="Z106">
    <cfRule type="expression" dxfId="101" priority="47">
      <formula>$A106&lt;&gt;0</formula>
    </cfRule>
  </conditionalFormatting>
  <conditionalFormatting sqref="Z16:AB74">
    <cfRule type="expression" dxfId="100" priority="51">
      <formula>$A16&lt;&gt;0</formula>
    </cfRule>
  </conditionalFormatting>
  <conditionalFormatting sqref="Z77:AB78">
    <cfRule type="expression" dxfId="99" priority="80">
      <formula>$A77&lt;&gt;0</formula>
    </cfRule>
  </conditionalFormatting>
  <conditionalFormatting sqref="AA98 AA99:AB102">
    <cfRule type="expression" dxfId="98" priority="107">
      <formula>$A98&lt;&gt;0</formula>
    </cfRule>
  </conditionalFormatting>
  <conditionalFormatting sqref="AA75:AB76">
    <cfRule type="expression" dxfId="97" priority="29">
      <formula>$A75&lt;&gt;0</formula>
    </cfRule>
  </conditionalFormatting>
  <conditionalFormatting sqref="AA81:AB96">
    <cfRule type="expression" dxfId="96" priority="83">
      <formula>$A81&lt;&gt;0</formula>
    </cfRule>
  </conditionalFormatting>
  <conditionalFormatting sqref="AA106:AB107 AA109">
    <cfRule type="expression" dxfId="95" priority="121">
      <formula>$A106&lt;&gt;0</formula>
    </cfRule>
  </conditionalFormatting>
  <conditionalFormatting sqref="AA111:AB113">
    <cfRule type="expression" dxfId="94" priority="11">
      <formula>$A111&lt;&gt;0</formula>
    </cfRule>
  </conditionalFormatting>
  <conditionalFormatting sqref="AA117:AB118">
    <cfRule type="expression" dxfId="93" priority="79">
      <formula>$A117&lt;&gt;0</formula>
    </cfRule>
  </conditionalFormatting>
  <conditionalFormatting sqref="AB79:AB80">
    <cfRule type="expression" dxfId="92" priority="127">
      <formula>$A79&lt;&gt;0</formula>
    </cfRule>
  </conditionalFormatting>
  <conditionalFormatting sqref="AB103:AB105">
    <cfRule type="expression" dxfId="91" priority="104">
      <formula>$A103&lt;&gt;0</formula>
    </cfRule>
  </conditionalFormatting>
  <conditionalFormatting sqref="AB108:AB110">
    <cfRule type="expression" dxfId="90" priority="99">
      <formula>$A108&lt;&gt;0</formula>
    </cfRule>
  </conditionalFormatting>
  <conditionalFormatting sqref="AB114:AB116">
    <cfRule type="expression" dxfId="89" priority="97">
      <formula>$A114&lt;&gt;0</formula>
    </cfRule>
  </conditionalFormatting>
  <conditionalFormatting sqref="AB119">
    <cfRule type="expression" dxfId="88" priority="82">
      <formula>$A119&lt;&gt;0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AM155"/>
  <sheetViews>
    <sheetView zoomScale="70" zoomScaleNormal="70" workbookViewId="0">
      <pane xSplit="4" ySplit="15" topLeftCell="E16" activePane="bottomRight" state="frozen"/>
      <selection activeCell="B61" sqref="B61"/>
      <selection pane="topRight" activeCell="B61" sqref="B61"/>
      <selection pane="bottomLeft" activeCell="B61" sqref="B61"/>
      <selection pane="bottomRight" activeCell="E14" sqref="E14:G14"/>
    </sheetView>
  </sheetViews>
  <sheetFormatPr defaultColWidth="9.109375" defaultRowHeight="14.4" x14ac:dyDescent="0.3"/>
  <cols>
    <col min="1" max="1" width="4.5546875" style="234" customWidth="1"/>
    <col min="2" max="2" width="52.6640625" style="234" customWidth="1"/>
    <col min="3" max="3" width="49" style="155" customWidth="1"/>
    <col min="4" max="4" width="48.88671875" style="155" customWidth="1"/>
    <col min="5" max="5" width="38.33203125" style="143" customWidth="1"/>
    <col min="6" max="7" width="30.6640625" style="143" customWidth="1"/>
    <col min="8" max="8" width="38.33203125" style="143" customWidth="1"/>
    <col min="9" max="10" width="30.6640625" style="143" customWidth="1"/>
    <col min="11" max="12" width="22.6640625" style="143" customWidth="1"/>
    <col min="13" max="13" width="23.6640625" style="143" customWidth="1"/>
    <col min="14" max="28" width="22.6640625" style="143" customWidth="1"/>
    <col min="29" max="31" width="22.6640625" style="143" hidden="1" customWidth="1"/>
    <col min="32" max="32" width="33.88671875" style="143" bestFit="1" customWidth="1"/>
    <col min="33" max="33" width="28.88671875" style="143" customWidth="1"/>
    <col min="34" max="34" width="31.6640625" style="143" customWidth="1"/>
    <col min="35" max="35" width="33.109375" style="143" customWidth="1"/>
    <col min="36" max="37" width="28.88671875" style="143" customWidth="1"/>
    <col min="38" max="39" width="9.109375" style="143"/>
    <col min="40" max="16384" width="9.109375" style="144"/>
  </cols>
  <sheetData>
    <row r="2" spans="1:37" ht="21" x14ac:dyDescent="0.3">
      <c r="B2" s="230" t="s">
        <v>567</v>
      </c>
      <c r="C2" s="140"/>
      <c r="D2" s="140"/>
    </row>
    <row r="3" spans="1:37" x14ac:dyDescent="0.3">
      <c r="B3" s="684" t="s">
        <v>607</v>
      </c>
      <c r="C3" s="143" t="s">
        <v>611</v>
      </c>
      <c r="D3" s="143"/>
    </row>
    <row r="4" spans="1:37" x14ac:dyDescent="0.3">
      <c r="B4" s="231" t="s">
        <v>564</v>
      </c>
      <c r="C4" s="143" t="s">
        <v>608</v>
      </c>
      <c r="D4" s="143"/>
    </row>
    <row r="5" spans="1:37" x14ac:dyDescent="0.3">
      <c r="B5" s="232" t="s">
        <v>610</v>
      </c>
      <c r="C5" s="234" t="s">
        <v>613</v>
      </c>
      <c r="D5" s="234"/>
    </row>
    <row r="6" spans="1:37" x14ac:dyDescent="0.3">
      <c r="B6" s="233" t="s">
        <v>609</v>
      </c>
      <c r="C6" s="143" t="s">
        <v>612</v>
      </c>
      <c r="D6" s="143"/>
      <c r="K6" s="143">
        <f>1000/17</f>
        <v>58.823529411764703</v>
      </c>
    </row>
    <row r="7" spans="1:37" x14ac:dyDescent="0.3">
      <c r="B7" s="705" t="s">
        <v>1639</v>
      </c>
      <c r="C7" s="234" t="s">
        <v>1640</v>
      </c>
    </row>
    <row r="9" spans="1:37" ht="15" thickBot="1" x14ac:dyDescent="0.35"/>
    <row r="10" spans="1:37" s="196" customFormat="1" ht="21" x14ac:dyDescent="0.4">
      <c r="B10" s="767"/>
      <c r="C10" s="771" t="s">
        <v>920</v>
      </c>
      <c r="D10" s="772" t="s">
        <v>671</v>
      </c>
      <c r="E10" s="984" t="s">
        <v>1117</v>
      </c>
      <c r="F10" s="985"/>
      <c r="G10" s="986"/>
      <c r="H10" s="984" t="s">
        <v>1033</v>
      </c>
      <c r="I10" s="985"/>
      <c r="J10" s="986"/>
      <c r="K10" s="984" t="s">
        <v>1034</v>
      </c>
      <c r="L10" s="985"/>
      <c r="M10" s="985"/>
      <c r="N10" s="985"/>
      <c r="O10" s="985"/>
      <c r="P10" s="985"/>
      <c r="Q10" s="985"/>
      <c r="R10" s="985"/>
      <c r="S10" s="985"/>
      <c r="T10" s="985"/>
      <c r="U10" s="985"/>
      <c r="V10" s="985"/>
      <c r="W10" s="985"/>
      <c r="X10" s="985"/>
      <c r="Y10" s="985"/>
      <c r="Z10" s="985"/>
      <c r="AA10" s="985"/>
      <c r="AB10" s="986"/>
      <c r="AC10" s="768" t="s">
        <v>614</v>
      </c>
      <c r="AD10" s="769"/>
      <c r="AE10" s="770"/>
      <c r="AF10" s="984" t="s">
        <v>1449</v>
      </c>
      <c r="AG10" s="985"/>
      <c r="AH10" s="985"/>
      <c r="AI10" s="985"/>
      <c r="AJ10" s="985"/>
      <c r="AK10" s="986"/>
    </row>
    <row r="11" spans="1:37" s="146" customFormat="1" ht="15" thickBot="1" x14ac:dyDescent="0.35">
      <c r="A11" s="267"/>
      <c r="B11" s="236"/>
      <c r="C11" s="299" t="s">
        <v>565</v>
      </c>
      <c r="D11" s="324"/>
      <c r="E11" s="515" t="s">
        <v>305</v>
      </c>
      <c r="F11" s="516" t="s">
        <v>14</v>
      </c>
      <c r="G11" s="517" t="s">
        <v>15</v>
      </c>
      <c r="H11" s="515" t="s">
        <v>305</v>
      </c>
      <c r="I11" s="516" t="s">
        <v>14</v>
      </c>
      <c r="J11" s="518" t="s">
        <v>15</v>
      </c>
      <c r="K11" s="990" t="s">
        <v>305</v>
      </c>
      <c r="L11" s="991"/>
      <c r="M11" s="991"/>
      <c r="N11" s="991"/>
      <c r="O11" s="991"/>
      <c r="P11" s="991"/>
      <c r="Q11" s="991" t="s">
        <v>14</v>
      </c>
      <c r="R11" s="991"/>
      <c r="S11" s="991"/>
      <c r="T11" s="991"/>
      <c r="U11" s="991"/>
      <c r="V11" s="991"/>
      <c r="W11" s="991" t="s">
        <v>158</v>
      </c>
      <c r="X11" s="991"/>
      <c r="Y11" s="991"/>
      <c r="Z11" s="991"/>
      <c r="AA11" s="991"/>
      <c r="AB11" s="992"/>
      <c r="AC11" s="282" t="s">
        <v>305</v>
      </c>
      <c r="AD11" s="237" t="s">
        <v>14</v>
      </c>
      <c r="AE11" s="238" t="s">
        <v>15</v>
      </c>
      <c r="AF11" s="987" t="s">
        <v>305</v>
      </c>
      <c r="AG11" s="987"/>
      <c r="AH11" s="987" t="s">
        <v>14</v>
      </c>
      <c r="AI11" s="987"/>
      <c r="AJ11" s="987" t="s">
        <v>15</v>
      </c>
      <c r="AK11" s="988"/>
    </row>
    <row r="12" spans="1:37" ht="21" customHeight="1" x14ac:dyDescent="0.3">
      <c r="A12" s="351" t="s">
        <v>18</v>
      </c>
      <c r="B12" s="340"/>
      <c r="C12" s="343"/>
      <c r="D12" s="344"/>
      <c r="E12" s="839" t="s">
        <v>40</v>
      </c>
      <c r="F12" s="726"/>
      <c r="G12" s="726"/>
      <c r="H12" s="839" t="s">
        <v>40</v>
      </c>
      <c r="I12" s="726"/>
      <c r="J12" s="840"/>
      <c r="K12" s="963" t="s">
        <v>40</v>
      </c>
      <c r="L12" s="964"/>
      <c r="M12" s="964"/>
      <c r="N12" s="964"/>
      <c r="O12" s="964"/>
      <c r="P12" s="993"/>
      <c r="Q12" s="989" t="s">
        <v>40</v>
      </c>
      <c r="R12" s="964"/>
      <c r="S12" s="964"/>
      <c r="T12" s="964"/>
      <c r="U12" s="964"/>
      <c r="V12" s="993"/>
      <c r="W12" s="989" t="s">
        <v>40</v>
      </c>
      <c r="X12" s="964"/>
      <c r="Y12" s="964"/>
      <c r="Z12" s="964"/>
      <c r="AA12" s="964"/>
      <c r="AB12" s="965"/>
      <c r="AC12" s="821" t="s">
        <v>40</v>
      </c>
      <c r="AD12" s="821" t="s">
        <v>40</v>
      </c>
      <c r="AE12" s="821" t="s">
        <v>40</v>
      </c>
      <c r="AF12" s="858" t="s">
        <v>1353</v>
      </c>
      <c r="AG12" s="726"/>
      <c r="AH12" s="726"/>
      <c r="AI12" s="726"/>
      <c r="AJ12" s="726"/>
      <c r="AK12" s="840"/>
    </row>
    <row r="13" spans="1:37" s="234" customFormat="1" x14ac:dyDescent="0.3">
      <c r="A13" s="333" t="s">
        <v>854</v>
      </c>
      <c r="B13" s="332"/>
      <c r="C13" s="352"/>
      <c r="D13" s="336"/>
      <c r="E13" s="825" t="s">
        <v>855</v>
      </c>
      <c r="F13" s="826"/>
      <c r="G13" s="827"/>
      <c r="H13" s="825" t="s">
        <v>855</v>
      </c>
      <c r="I13" s="826"/>
      <c r="J13" s="827"/>
      <c r="K13" s="969" t="s">
        <v>855</v>
      </c>
      <c r="L13" s="970"/>
      <c r="M13" s="970"/>
      <c r="N13" s="970"/>
      <c r="O13" s="970"/>
      <c r="P13" s="974"/>
      <c r="Q13" s="1011" t="s">
        <v>855</v>
      </c>
      <c r="R13" s="970"/>
      <c r="S13" s="970"/>
      <c r="T13" s="970"/>
      <c r="U13" s="970"/>
      <c r="V13" s="974"/>
      <c r="W13" s="970" t="s">
        <v>855</v>
      </c>
      <c r="X13" s="970"/>
      <c r="Y13" s="970"/>
      <c r="Z13" s="970"/>
      <c r="AA13" s="970"/>
      <c r="AB13" s="974"/>
      <c r="AF13" s="825" t="s">
        <v>855</v>
      </c>
      <c r="AG13" s="826"/>
      <c r="AH13" s="826"/>
      <c r="AI13" s="826"/>
      <c r="AJ13" s="826"/>
      <c r="AK13" s="827"/>
    </row>
    <row r="14" spans="1:37" x14ac:dyDescent="0.3">
      <c r="A14" s="333" t="s">
        <v>20</v>
      </c>
      <c r="B14" s="336"/>
      <c r="C14" s="345"/>
      <c r="D14" s="346"/>
      <c r="E14" s="849" t="s">
        <v>21</v>
      </c>
      <c r="F14" s="850"/>
      <c r="G14" s="857"/>
      <c r="H14" s="849" t="s">
        <v>21</v>
      </c>
      <c r="I14" s="850"/>
      <c r="J14" s="857"/>
      <c r="K14" s="994" t="s">
        <v>21</v>
      </c>
      <c r="L14" s="995"/>
      <c r="M14" s="995"/>
      <c r="N14" s="995"/>
      <c r="O14" s="995"/>
      <c r="P14" s="1012"/>
      <c r="Q14" s="1013" t="s">
        <v>21</v>
      </c>
      <c r="R14" s="995"/>
      <c r="S14" s="995"/>
      <c r="T14" s="995"/>
      <c r="U14" s="995"/>
      <c r="V14" s="1012"/>
      <c r="W14" s="995" t="s">
        <v>21</v>
      </c>
      <c r="X14" s="995"/>
      <c r="Y14" s="995"/>
      <c r="Z14" s="995"/>
      <c r="AA14" s="995"/>
      <c r="AB14" s="1012"/>
      <c r="AC14" s="999" t="s">
        <v>21</v>
      </c>
      <c r="AD14" s="999" t="s">
        <v>21</v>
      </c>
      <c r="AE14" s="999" t="s">
        <v>21</v>
      </c>
      <c r="AF14" s="849" t="s">
        <v>21</v>
      </c>
      <c r="AG14" s="850"/>
      <c r="AH14" s="850"/>
      <c r="AI14" s="850"/>
      <c r="AJ14" s="850"/>
      <c r="AK14" s="857"/>
    </row>
    <row r="15" spans="1:37" s="234" customFormat="1" x14ac:dyDescent="0.3">
      <c r="A15" s="333" t="s">
        <v>853</v>
      </c>
      <c r="B15" s="274"/>
      <c r="C15" s="347"/>
      <c r="D15" s="347"/>
      <c r="E15" s="277"/>
      <c r="F15" s="277"/>
      <c r="G15" s="278"/>
      <c r="H15" s="277"/>
      <c r="I15" s="277"/>
      <c r="J15" s="278"/>
      <c r="K15" s="998"/>
      <c r="L15" s="996"/>
      <c r="M15" s="996"/>
      <c r="N15" s="996"/>
      <c r="O15" s="996"/>
      <c r="P15" s="997"/>
      <c r="Q15" s="1014"/>
      <c r="R15" s="1015"/>
      <c r="S15" s="1015"/>
      <c r="T15" s="1015"/>
      <c r="U15" s="1015"/>
      <c r="V15" s="1016"/>
      <c r="W15" s="996"/>
      <c r="X15" s="996"/>
      <c r="Y15" s="996"/>
      <c r="Z15" s="996"/>
      <c r="AA15" s="996"/>
      <c r="AB15" s="997"/>
      <c r="AF15" s="660" t="s">
        <v>1438</v>
      </c>
      <c r="AG15" s="648" t="s">
        <v>1439</v>
      </c>
      <c r="AH15" s="648" t="s">
        <v>1438</v>
      </c>
      <c r="AI15" s="648" t="s">
        <v>1439</v>
      </c>
      <c r="AJ15" s="648" t="s">
        <v>1438</v>
      </c>
      <c r="AK15" s="649" t="s">
        <v>1439</v>
      </c>
    </row>
    <row r="16" spans="1:37" s="234" customFormat="1" ht="15" customHeight="1" x14ac:dyDescent="0.3">
      <c r="B16" s="273" t="s">
        <v>856</v>
      </c>
      <c r="C16" s="304" t="s">
        <v>941</v>
      </c>
      <c r="D16" s="297"/>
      <c r="E16" s="960"/>
      <c r="F16" s="961"/>
      <c r="G16" s="962"/>
      <c r="H16" s="960"/>
      <c r="I16" s="961"/>
      <c r="J16" s="962"/>
      <c r="K16" s="960"/>
      <c r="L16" s="961"/>
      <c r="M16" s="961"/>
      <c r="N16" s="961"/>
      <c r="O16" s="961"/>
      <c r="P16" s="982"/>
      <c r="Q16" s="983"/>
      <c r="R16" s="961"/>
      <c r="S16" s="961"/>
      <c r="T16" s="961"/>
      <c r="U16" s="961"/>
      <c r="V16" s="982"/>
      <c r="W16" s="961"/>
      <c r="X16" s="961"/>
      <c r="Y16" s="961"/>
      <c r="Z16" s="961"/>
      <c r="AA16" s="961"/>
      <c r="AB16" s="982"/>
      <c r="AF16" s="661"/>
      <c r="AG16" s="242"/>
      <c r="AH16" s="631"/>
      <c r="AI16" s="242"/>
      <c r="AJ16" s="631"/>
      <c r="AK16" s="243"/>
    </row>
    <row r="17" spans="2:37" s="234" customFormat="1" ht="15" customHeight="1" x14ac:dyDescent="0.3">
      <c r="B17" s="23" t="s">
        <v>858</v>
      </c>
      <c r="C17" s="304">
        <v>1.5</v>
      </c>
      <c r="D17" s="297"/>
      <c r="E17" s="960"/>
      <c r="F17" s="961"/>
      <c r="G17" s="962"/>
      <c r="H17" s="960"/>
      <c r="I17" s="961"/>
      <c r="J17" s="962"/>
      <c r="K17" s="960"/>
      <c r="L17" s="961"/>
      <c r="M17" s="961"/>
      <c r="N17" s="961"/>
      <c r="O17" s="961"/>
      <c r="P17" s="982"/>
      <c r="Q17" s="983"/>
      <c r="R17" s="961"/>
      <c r="S17" s="961"/>
      <c r="T17" s="961"/>
      <c r="U17" s="961"/>
      <c r="V17" s="982"/>
      <c r="W17" s="961"/>
      <c r="X17" s="961"/>
      <c r="Y17" s="961"/>
      <c r="Z17" s="961"/>
      <c r="AA17" s="961"/>
      <c r="AB17" s="982"/>
      <c r="AF17" s="661"/>
      <c r="AG17" s="242"/>
      <c r="AH17" s="631"/>
      <c r="AI17" s="242"/>
      <c r="AJ17" s="631"/>
      <c r="AK17" s="243"/>
    </row>
    <row r="18" spans="2:37" s="234" customFormat="1" ht="15" customHeight="1" x14ac:dyDescent="0.3">
      <c r="B18" s="23" t="s">
        <v>859</v>
      </c>
      <c r="C18" s="304" t="s">
        <v>942</v>
      </c>
      <c r="D18" s="297"/>
      <c r="E18" s="960"/>
      <c r="F18" s="961"/>
      <c r="G18" s="962"/>
      <c r="H18" s="960"/>
      <c r="I18" s="961"/>
      <c r="J18" s="962"/>
      <c r="K18" s="960"/>
      <c r="L18" s="961"/>
      <c r="M18" s="961"/>
      <c r="N18" s="961"/>
      <c r="O18" s="961"/>
      <c r="P18" s="982"/>
      <c r="Q18" s="983"/>
      <c r="R18" s="961"/>
      <c r="S18" s="961"/>
      <c r="T18" s="961"/>
      <c r="U18" s="961"/>
      <c r="V18" s="982"/>
      <c r="W18" s="961"/>
      <c r="X18" s="961"/>
      <c r="Y18" s="961"/>
      <c r="Z18" s="961"/>
      <c r="AA18" s="961"/>
      <c r="AB18" s="982"/>
      <c r="AF18" s="661"/>
      <c r="AG18" s="242"/>
      <c r="AH18" s="631"/>
      <c r="AI18" s="242"/>
      <c r="AJ18" s="631"/>
      <c r="AK18" s="243"/>
    </row>
    <row r="19" spans="2:37" s="234" customFormat="1" ht="15" customHeight="1" x14ac:dyDescent="0.3">
      <c r="B19" s="23" t="s">
        <v>875</v>
      </c>
      <c r="C19" s="304">
        <v>0</v>
      </c>
      <c r="D19" s="297"/>
      <c r="E19" s="960"/>
      <c r="F19" s="961"/>
      <c r="G19" s="962"/>
      <c r="H19" s="960"/>
      <c r="I19" s="961"/>
      <c r="J19" s="962"/>
      <c r="K19" s="960"/>
      <c r="L19" s="961"/>
      <c r="M19" s="961"/>
      <c r="N19" s="961"/>
      <c r="O19" s="961"/>
      <c r="P19" s="982"/>
      <c r="Q19" s="983"/>
      <c r="R19" s="961"/>
      <c r="S19" s="961"/>
      <c r="T19" s="961"/>
      <c r="U19" s="961"/>
      <c r="V19" s="982"/>
      <c r="W19" s="961"/>
      <c r="X19" s="961"/>
      <c r="Y19" s="961"/>
      <c r="Z19" s="961"/>
      <c r="AA19" s="961"/>
      <c r="AB19" s="982"/>
      <c r="AF19" s="661"/>
      <c r="AG19" s="242"/>
      <c r="AH19" s="631"/>
      <c r="AI19" s="242"/>
      <c r="AJ19" s="631"/>
      <c r="AK19" s="243"/>
    </row>
    <row r="20" spans="2:37" s="234" customFormat="1" ht="66.75" customHeight="1" x14ac:dyDescent="0.3">
      <c r="B20" s="23" t="s">
        <v>863</v>
      </c>
      <c r="C20" s="304" t="s">
        <v>943</v>
      </c>
      <c r="D20" s="297"/>
      <c r="E20" s="968"/>
      <c r="F20" s="961"/>
      <c r="G20" s="962"/>
      <c r="H20" s="968"/>
      <c r="I20" s="961"/>
      <c r="J20" s="962"/>
      <c r="K20" s="968"/>
      <c r="L20" s="1001"/>
      <c r="M20" s="1001"/>
      <c r="N20" s="1001"/>
      <c r="O20" s="1001"/>
      <c r="P20" s="1002"/>
      <c r="Q20" s="1000"/>
      <c r="R20" s="1001"/>
      <c r="S20" s="1001"/>
      <c r="T20" s="1001"/>
      <c r="U20" s="1001"/>
      <c r="V20" s="1002"/>
      <c r="W20" s="1001"/>
      <c r="X20" s="1001"/>
      <c r="Y20" s="1001"/>
      <c r="Z20" s="1001"/>
      <c r="AA20" s="1001"/>
      <c r="AB20" s="1002"/>
      <c r="AF20" s="661"/>
      <c r="AG20" s="242"/>
      <c r="AH20" s="631"/>
      <c r="AI20" s="242"/>
      <c r="AJ20" s="631"/>
      <c r="AK20" s="243"/>
    </row>
    <row r="21" spans="2:37" s="234" customFormat="1" x14ac:dyDescent="0.3">
      <c r="B21" s="23" t="s">
        <v>865</v>
      </c>
      <c r="C21" s="304">
        <v>19</v>
      </c>
      <c r="D21" s="297"/>
      <c r="E21" s="960"/>
      <c r="F21" s="961"/>
      <c r="G21" s="962"/>
      <c r="H21" s="960"/>
      <c r="I21" s="961"/>
      <c r="J21" s="962"/>
      <c r="K21" s="960"/>
      <c r="L21" s="961"/>
      <c r="M21" s="961"/>
      <c r="N21" s="961"/>
      <c r="O21" s="961"/>
      <c r="P21" s="982"/>
      <c r="Q21" s="983"/>
      <c r="R21" s="961"/>
      <c r="S21" s="961"/>
      <c r="T21" s="961"/>
      <c r="U21" s="961"/>
      <c r="V21" s="982"/>
      <c r="W21" s="961"/>
      <c r="X21" s="961"/>
      <c r="Y21" s="961"/>
      <c r="Z21" s="961"/>
      <c r="AA21" s="961"/>
      <c r="AB21" s="982"/>
      <c r="AF21" s="661"/>
      <c r="AG21" s="242"/>
      <c r="AH21" s="631"/>
      <c r="AI21" s="242"/>
      <c r="AJ21" s="631"/>
      <c r="AK21" s="243"/>
    </row>
    <row r="22" spans="2:37" s="234" customFormat="1" x14ac:dyDescent="0.3">
      <c r="B22" s="189" t="s">
        <v>866</v>
      </c>
      <c r="C22" s="304">
        <v>9</v>
      </c>
      <c r="D22" s="297"/>
      <c r="E22" s="960"/>
      <c r="F22" s="961"/>
      <c r="G22" s="962"/>
      <c r="H22" s="960"/>
      <c r="I22" s="961"/>
      <c r="J22" s="962"/>
      <c r="K22" s="960"/>
      <c r="L22" s="961"/>
      <c r="M22" s="961"/>
      <c r="N22" s="961"/>
      <c r="O22" s="961"/>
      <c r="P22" s="982"/>
      <c r="Q22" s="983"/>
      <c r="R22" s="961"/>
      <c r="S22" s="961"/>
      <c r="T22" s="961"/>
      <c r="U22" s="961"/>
      <c r="V22" s="982"/>
      <c r="W22" s="961"/>
      <c r="X22" s="961"/>
      <c r="Y22" s="961"/>
      <c r="Z22" s="961"/>
      <c r="AA22" s="961"/>
      <c r="AB22" s="982"/>
      <c r="AF22" s="661"/>
      <c r="AG22" s="242"/>
      <c r="AH22" s="631"/>
      <c r="AI22" s="242"/>
      <c r="AJ22" s="631"/>
      <c r="AK22" s="243"/>
    </row>
    <row r="23" spans="2:37" s="234" customFormat="1" x14ac:dyDescent="0.3">
      <c r="B23" s="189" t="s">
        <v>867</v>
      </c>
      <c r="C23" s="304" t="s">
        <v>874</v>
      </c>
      <c r="D23" s="297"/>
      <c r="E23" s="960"/>
      <c r="F23" s="961"/>
      <c r="G23" s="962"/>
      <c r="H23" s="960"/>
      <c r="I23" s="961"/>
      <c r="J23" s="962"/>
      <c r="K23" s="960"/>
      <c r="L23" s="961"/>
      <c r="M23" s="961"/>
      <c r="N23" s="961"/>
      <c r="O23" s="961"/>
      <c r="P23" s="982"/>
      <c r="Q23" s="983"/>
      <c r="R23" s="961"/>
      <c r="S23" s="961"/>
      <c r="T23" s="961"/>
      <c r="U23" s="961"/>
      <c r="V23" s="982"/>
      <c r="W23" s="961"/>
      <c r="X23" s="961"/>
      <c r="Y23" s="961"/>
      <c r="Z23" s="961"/>
      <c r="AA23" s="961"/>
      <c r="AB23" s="982"/>
      <c r="AF23" s="661"/>
      <c r="AG23" s="242"/>
      <c r="AH23" s="631"/>
      <c r="AI23" s="242"/>
      <c r="AJ23" s="631"/>
      <c r="AK23" s="243"/>
    </row>
    <row r="24" spans="2:37" s="234" customFormat="1" x14ac:dyDescent="0.3">
      <c r="B24" s="189" t="s">
        <v>868</v>
      </c>
      <c r="C24" s="304" t="s">
        <v>945</v>
      </c>
      <c r="D24" s="297"/>
      <c r="E24" s="960"/>
      <c r="F24" s="961"/>
      <c r="G24" s="962"/>
      <c r="H24" s="960"/>
      <c r="I24" s="961"/>
      <c r="J24" s="962"/>
      <c r="K24" s="960"/>
      <c r="L24" s="961"/>
      <c r="M24" s="961"/>
      <c r="N24" s="961"/>
      <c r="O24" s="961"/>
      <c r="P24" s="982"/>
      <c r="Q24" s="983"/>
      <c r="R24" s="961"/>
      <c r="S24" s="961"/>
      <c r="T24" s="961"/>
      <c r="U24" s="961"/>
      <c r="V24" s="982"/>
      <c r="W24" s="961"/>
      <c r="X24" s="961"/>
      <c r="Y24" s="961"/>
      <c r="Z24" s="961"/>
      <c r="AA24" s="961"/>
      <c r="AB24" s="982"/>
      <c r="AF24" s="661"/>
      <c r="AG24" s="242"/>
      <c r="AH24" s="631"/>
      <c r="AI24" s="242"/>
      <c r="AJ24" s="631"/>
      <c r="AK24" s="243"/>
    </row>
    <row r="25" spans="2:37" s="234" customFormat="1" x14ac:dyDescent="0.3">
      <c r="B25" s="189" t="s">
        <v>871</v>
      </c>
      <c r="C25" s="304" t="s">
        <v>944</v>
      </c>
      <c r="D25" s="297"/>
      <c r="E25" s="960"/>
      <c r="F25" s="961"/>
      <c r="G25" s="962"/>
      <c r="H25" s="960"/>
      <c r="I25" s="961"/>
      <c r="J25" s="962"/>
      <c r="K25" s="960"/>
      <c r="L25" s="961"/>
      <c r="M25" s="961"/>
      <c r="N25" s="961"/>
      <c r="O25" s="961"/>
      <c r="P25" s="982"/>
      <c r="Q25" s="983"/>
      <c r="R25" s="961"/>
      <c r="S25" s="961"/>
      <c r="T25" s="961"/>
      <c r="U25" s="961"/>
      <c r="V25" s="982"/>
      <c r="W25" s="961"/>
      <c r="X25" s="961"/>
      <c r="Y25" s="961"/>
      <c r="Z25" s="961"/>
      <c r="AA25" s="961"/>
      <c r="AB25" s="982"/>
      <c r="AF25" s="661"/>
      <c r="AG25" s="242"/>
      <c r="AH25" s="631"/>
      <c r="AI25" s="242"/>
      <c r="AJ25" s="631"/>
      <c r="AK25" s="243"/>
    </row>
    <row r="26" spans="2:37" s="234" customFormat="1" ht="71.25" customHeight="1" x14ac:dyDescent="0.3">
      <c r="B26" s="189" t="s">
        <v>860</v>
      </c>
      <c r="C26" s="326" t="s">
        <v>946</v>
      </c>
      <c r="D26" s="318"/>
      <c r="E26" s="504" t="s">
        <v>952</v>
      </c>
      <c r="F26" s="157" t="s">
        <v>952</v>
      </c>
      <c r="G26" s="161" t="s">
        <v>953</v>
      </c>
      <c r="H26" s="157" t="s">
        <v>1576</v>
      </c>
      <c r="I26" s="157" t="s">
        <v>1576</v>
      </c>
      <c r="J26" s="161" t="s">
        <v>1118</v>
      </c>
      <c r="K26" s="960"/>
      <c r="L26" s="961"/>
      <c r="M26" s="961"/>
      <c r="N26" s="961"/>
      <c r="O26" s="961"/>
      <c r="P26" s="982"/>
      <c r="Q26" s="983"/>
      <c r="R26" s="961"/>
      <c r="S26" s="961"/>
      <c r="T26" s="961"/>
      <c r="U26" s="961"/>
      <c r="V26" s="982"/>
      <c r="W26" s="961"/>
      <c r="X26" s="961"/>
      <c r="Y26" s="961"/>
      <c r="Z26" s="961"/>
      <c r="AA26" s="961"/>
      <c r="AB26" s="982"/>
      <c r="AF26" s="661"/>
      <c r="AG26" s="242"/>
      <c r="AH26" s="631"/>
      <c r="AI26" s="242"/>
      <c r="AJ26" s="631"/>
      <c r="AK26" s="243"/>
    </row>
    <row r="27" spans="2:37" s="234" customFormat="1" ht="45" customHeight="1" x14ac:dyDescent="0.3">
      <c r="B27" s="23" t="s">
        <v>869</v>
      </c>
      <c r="C27" s="304" t="s">
        <v>947</v>
      </c>
      <c r="D27" s="318"/>
      <c r="E27" s="455"/>
      <c r="F27" s="456"/>
      <c r="G27" s="457"/>
      <c r="H27" s="455"/>
      <c r="I27" s="456"/>
      <c r="J27" s="457"/>
      <c r="K27" s="960"/>
      <c r="L27" s="961"/>
      <c r="M27" s="961"/>
      <c r="N27" s="961"/>
      <c r="O27" s="961"/>
      <c r="P27" s="982"/>
      <c r="Q27" s="983"/>
      <c r="R27" s="961"/>
      <c r="S27" s="961"/>
      <c r="T27" s="961"/>
      <c r="U27" s="961"/>
      <c r="V27" s="982"/>
      <c r="W27" s="961"/>
      <c r="X27" s="961"/>
      <c r="Y27" s="961"/>
      <c r="Z27" s="961"/>
      <c r="AA27" s="961"/>
      <c r="AB27" s="982"/>
      <c r="AF27" s="661"/>
      <c r="AG27" s="242"/>
      <c r="AH27" s="631"/>
      <c r="AI27" s="242"/>
      <c r="AJ27" s="631"/>
      <c r="AK27" s="243"/>
    </row>
    <row r="28" spans="2:37" s="234" customFormat="1" x14ac:dyDescent="0.3">
      <c r="B28" s="23" t="s">
        <v>864</v>
      </c>
      <c r="C28" s="304">
        <v>3</v>
      </c>
      <c r="D28" s="318"/>
      <c r="E28" s="960"/>
      <c r="F28" s="961"/>
      <c r="G28" s="962"/>
      <c r="H28" s="241"/>
      <c r="I28" s="241"/>
      <c r="J28" s="243"/>
      <c r="K28" s="960"/>
      <c r="L28" s="961"/>
      <c r="M28" s="961"/>
      <c r="N28" s="961"/>
      <c r="O28" s="961"/>
      <c r="P28" s="982"/>
      <c r="Q28" s="983"/>
      <c r="R28" s="961"/>
      <c r="S28" s="961"/>
      <c r="T28" s="961"/>
      <c r="U28" s="961"/>
      <c r="V28" s="982"/>
      <c r="W28" s="961"/>
      <c r="X28" s="961"/>
      <c r="Y28" s="961"/>
      <c r="Z28" s="961"/>
      <c r="AA28" s="961"/>
      <c r="AB28" s="982"/>
      <c r="AF28" s="661"/>
      <c r="AG28" s="242"/>
      <c r="AH28" s="631"/>
      <c r="AI28" s="242"/>
      <c r="AJ28" s="631"/>
      <c r="AK28" s="243"/>
    </row>
    <row r="29" spans="2:37" s="234" customFormat="1" x14ac:dyDescent="0.3">
      <c r="B29" s="23" t="s">
        <v>861</v>
      </c>
      <c r="C29" s="304" t="s">
        <v>878</v>
      </c>
      <c r="D29" s="297"/>
      <c r="E29" s="960"/>
      <c r="F29" s="961"/>
      <c r="G29" s="962"/>
      <c r="H29" s="961"/>
      <c r="I29" s="961"/>
      <c r="J29" s="962"/>
      <c r="K29" s="960"/>
      <c r="L29" s="961"/>
      <c r="M29" s="961"/>
      <c r="N29" s="961"/>
      <c r="O29" s="961"/>
      <c r="P29" s="982"/>
      <c r="Q29" s="983"/>
      <c r="R29" s="961"/>
      <c r="S29" s="961"/>
      <c r="T29" s="961"/>
      <c r="U29" s="961"/>
      <c r="V29" s="982"/>
      <c r="W29" s="961"/>
      <c r="X29" s="961"/>
      <c r="Y29" s="961"/>
      <c r="Z29" s="961"/>
      <c r="AA29" s="961"/>
      <c r="AB29" s="982"/>
      <c r="AF29" s="661"/>
      <c r="AG29" s="242"/>
      <c r="AH29" s="631"/>
      <c r="AI29" s="242"/>
      <c r="AJ29" s="631"/>
      <c r="AK29" s="243"/>
    </row>
    <row r="30" spans="2:37" s="234" customFormat="1" x14ac:dyDescent="0.3">
      <c r="B30" s="23" t="s">
        <v>884</v>
      </c>
      <c r="C30" s="304" t="s">
        <v>45</v>
      </c>
      <c r="D30" s="297"/>
      <c r="E30" s="960"/>
      <c r="F30" s="961"/>
      <c r="G30" s="962"/>
      <c r="H30" s="960"/>
      <c r="I30" s="961"/>
      <c r="J30" s="962"/>
      <c r="K30" s="960"/>
      <c r="L30" s="961"/>
      <c r="M30" s="961"/>
      <c r="N30" s="961"/>
      <c r="O30" s="961"/>
      <c r="P30" s="982"/>
      <c r="Q30" s="983"/>
      <c r="R30" s="961"/>
      <c r="S30" s="961"/>
      <c r="T30" s="961"/>
      <c r="U30" s="961"/>
      <c r="V30" s="982"/>
      <c r="W30" s="961"/>
      <c r="X30" s="961"/>
      <c r="Y30" s="961"/>
      <c r="Z30" s="961"/>
      <c r="AA30" s="961"/>
      <c r="AB30" s="982"/>
      <c r="AF30" s="661"/>
      <c r="AG30" s="242"/>
      <c r="AH30" s="631"/>
      <c r="AI30" s="242"/>
      <c r="AJ30" s="631"/>
      <c r="AK30" s="243"/>
    </row>
    <row r="31" spans="2:37" s="234" customFormat="1" x14ac:dyDescent="0.3">
      <c r="B31" s="23" t="s">
        <v>870</v>
      </c>
      <c r="C31" s="304" t="s">
        <v>45</v>
      </c>
      <c r="D31" s="297"/>
      <c r="E31" s="960"/>
      <c r="F31" s="961"/>
      <c r="G31" s="962"/>
      <c r="H31" s="960"/>
      <c r="I31" s="961"/>
      <c r="J31" s="962"/>
      <c r="K31" s="960"/>
      <c r="L31" s="961"/>
      <c r="M31" s="961"/>
      <c r="N31" s="961"/>
      <c r="O31" s="961"/>
      <c r="P31" s="982"/>
      <c r="Q31" s="983"/>
      <c r="R31" s="961"/>
      <c r="S31" s="961"/>
      <c r="T31" s="961"/>
      <c r="U31" s="961"/>
      <c r="V31" s="982"/>
      <c r="W31" s="961"/>
      <c r="X31" s="961"/>
      <c r="Y31" s="961"/>
      <c r="Z31" s="961"/>
      <c r="AA31" s="961"/>
      <c r="AB31" s="982"/>
      <c r="AF31" s="661"/>
      <c r="AG31" s="242"/>
      <c r="AH31" s="631"/>
      <c r="AI31" s="242"/>
      <c r="AJ31" s="631"/>
      <c r="AK31" s="243"/>
    </row>
    <row r="32" spans="2:37" s="234" customFormat="1" x14ac:dyDescent="0.3">
      <c r="B32" s="23" t="s">
        <v>862</v>
      </c>
      <c r="C32" s="304" t="s">
        <v>45</v>
      </c>
      <c r="D32" s="297"/>
      <c r="E32" s="960"/>
      <c r="F32" s="961"/>
      <c r="G32" s="962"/>
      <c r="H32" s="960"/>
      <c r="I32" s="961"/>
      <c r="J32" s="962"/>
      <c r="K32" s="960"/>
      <c r="L32" s="961"/>
      <c r="M32" s="961"/>
      <c r="N32" s="961"/>
      <c r="O32" s="961"/>
      <c r="P32" s="982"/>
      <c r="Q32" s="983"/>
      <c r="R32" s="961"/>
      <c r="S32" s="961"/>
      <c r="T32" s="961"/>
      <c r="U32" s="961"/>
      <c r="V32" s="982"/>
      <c r="W32" s="961"/>
      <c r="X32" s="961"/>
      <c r="Y32" s="961"/>
      <c r="Z32" s="961"/>
      <c r="AA32" s="961"/>
      <c r="AB32" s="982"/>
      <c r="AF32" s="661"/>
      <c r="AG32" s="242"/>
      <c r="AH32" s="631"/>
      <c r="AI32" s="242"/>
      <c r="AJ32" s="631"/>
      <c r="AK32" s="243"/>
    </row>
    <row r="33" spans="1:37" x14ac:dyDescent="0.3">
      <c r="A33" s="458" t="s">
        <v>0</v>
      </c>
      <c r="B33" s="365"/>
      <c r="C33" s="348"/>
      <c r="D33" s="357"/>
      <c r="E33" s="1005"/>
      <c r="F33" s="1006"/>
      <c r="G33" s="1007"/>
      <c r="H33" s="484"/>
      <c r="I33" s="458"/>
      <c r="J33" s="365"/>
      <c r="K33" s="452"/>
      <c r="L33" s="337"/>
      <c r="M33" s="337"/>
      <c r="N33" s="337"/>
      <c r="O33" s="337"/>
      <c r="P33" s="599"/>
      <c r="Q33" s="601"/>
      <c r="R33" s="337"/>
      <c r="S33" s="337"/>
      <c r="T33" s="337"/>
      <c r="U33" s="337"/>
      <c r="V33" s="599"/>
      <c r="W33" s="337"/>
      <c r="X33" s="337"/>
      <c r="Y33" s="337"/>
      <c r="Z33" s="337"/>
      <c r="AA33" s="337"/>
      <c r="AB33" s="599"/>
      <c r="AC33" s="93"/>
      <c r="AD33" s="62"/>
      <c r="AE33" s="229"/>
      <c r="AF33" s="452"/>
      <c r="AG33" s="337"/>
      <c r="AH33" s="337"/>
      <c r="AI33" s="337"/>
      <c r="AJ33" s="337"/>
      <c r="AK33" s="334"/>
    </row>
    <row r="34" spans="1:37" s="149" customFormat="1" ht="30" customHeight="1" x14ac:dyDescent="0.3">
      <c r="A34" s="3"/>
      <c r="B34" s="157" t="s">
        <v>797</v>
      </c>
      <c r="C34" s="304" t="s">
        <v>931</v>
      </c>
      <c r="D34" s="358"/>
      <c r="E34" s="960"/>
      <c r="F34" s="961"/>
      <c r="G34" s="962"/>
      <c r="H34" s="453"/>
      <c r="I34" s="241"/>
      <c r="J34" s="243"/>
      <c r="K34" s="453"/>
      <c r="L34" s="241"/>
      <c r="M34" s="241"/>
      <c r="N34" s="241"/>
      <c r="O34" s="241"/>
      <c r="P34" s="242"/>
      <c r="Q34" s="240"/>
      <c r="R34" s="241"/>
      <c r="S34" s="241"/>
      <c r="T34" s="241"/>
      <c r="U34" s="241"/>
      <c r="V34" s="242"/>
      <c r="W34" s="241"/>
      <c r="X34" s="241"/>
      <c r="Y34" s="241"/>
      <c r="Z34" s="241"/>
      <c r="AA34" s="241"/>
      <c r="AB34" s="242"/>
      <c r="AC34" s="242"/>
      <c r="AD34" s="239"/>
      <c r="AE34" s="240"/>
      <c r="AF34" s="661"/>
      <c r="AG34" s="242"/>
      <c r="AH34" s="631"/>
      <c r="AI34" s="242"/>
      <c r="AJ34" s="631"/>
      <c r="AK34" s="243"/>
    </row>
    <row r="35" spans="1:37" s="149" customFormat="1" ht="12.75" customHeight="1" x14ac:dyDescent="0.3">
      <c r="A35" s="3"/>
      <c r="B35" s="23" t="s">
        <v>5</v>
      </c>
      <c r="C35" s="304">
        <v>6.5000000000000002E-2</v>
      </c>
      <c r="D35" s="358"/>
      <c r="E35" s="960"/>
      <c r="F35" s="961"/>
      <c r="G35" s="962"/>
      <c r="H35" s="453"/>
      <c r="I35" s="241"/>
      <c r="J35" s="243"/>
      <c r="K35" s="453"/>
      <c r="L35" s="241"/>
      <c r="M35" s="241"/>
      <c r="N35" s="241"/>
      <c r="O35" s="241"/>
      <c r="P35" s="242"/>
      <c r="Q35" s="240"/>
      <c r="R35" s="241"/>
      <c r="S35" s="241"/>
      <c r="T35" s="241"/>
      <c r="U35" s="241"/>
      <c r="V35" s="242"/>
      <c r="W35" s="241"/>
      <c r="X35" s="241"/>
      <c r="Y35" s="241"/>
      <c r="Z35" s="241"/>
      <c r="AA35" s="241"/>
      <c r="AB35" s="242"/>
      <c r="AC35" s="242"/>
      <c r="AD35" s="239"/>
      <c r="AE35" s="240"/>
      <c r="AF35" s="661"/>
      <c r="AG35" s="242"/>
      <c r="AH35" s="631"/>
      <c r="AI35" s="242"/>
      <c r="AJ35" s="631"/>
      <c r="AK35" s="243"/>
    </row>
    <row r="36" spans="1:37" s="149" customFormat="1" ht="55.2" x14ac:dyDescent="0.3">
      <c r="A36" s="3"/>
      <c r="B36" s="23" t="s">
        <v>6</v>
      </c>
      <c r="C36" s="304" t="s">
        <v>819</v>
      </c>
      <c r="D36" s="358"/>
      <c r="E36" s="960"/>
      <c r="F36" s="961"/>
      <c r="G36" s="962"/>
      <c r="H36" s="453"/>
      <c r="I36" s="241"/>
      <c r="J36" s="243"/>
      <c r="K36" s="453"/>
      <c r="L36" s="241"/>
      <c r="M36" s="241"/>
      <c r="N36" s="241"/>
      <c r="O36" s="241"/>
      <c r="P36" s="242"/>
      <c r="Q36" s="240"/>
      <c r="R36" s="241"/>
      <c r="S36" s="241"/>
      <c r="T36" s="241"/>
      <c r="U36" s="241"/>
      <c r="V36" s="242"/>
      <c r="W36" s="241"/>
      <c r="X36" s="241"/>
      <c r="Y36" s="241"/>
      <c r="Z36" s="241"/>
      <c r="AA36" s="241"/>
      <c r="AB36" s="242"/>
      <c r="AC36" s="242"/>
      <c r="AD36" s="239"/>
      <c r="AE36" s="240"/>
      <c r="AF36" s="661"/>
      <c r="AG36" s="242"/>
      <c r="AH36" s="631"/>
      <c r="AI36" s="242"/>
      <c r="AJ36" s="631"/>
      <c r="AK36" s="243"/>
    </row>
    <row r="37" spans="1:37" s="149" customFormat="1" ht="27.6" x14ac:dyDescent="0.3">
      <c r="A37" s="3"/>
      <c r="B37" s="157" t="s">
        <v>1471</v>
      </c>
      <c r="C37" s="306">
        <v>0.63</v>
      </c>
      <c r="D37" s="358"/>
      <c r="E37" s="960"/>
      <c r="F37" s="961"/>
      <c r="G37" s="962"/>
      <c r="H37" s="453"/>
      <c r="I37" s="241"/>
      <c r="J37" s="243"/>
      <c r="K37" s="453"/>
      <c r="L37" s="241"/>
      <c r="M37" s="241"/>
      <c r="N37" s="241"/>
      <c r="O37" s="241"/>
      <c r="P37" s="242"/>
      <c r="Q37" s="240"/>
      <c r="R37" s="241"/>
      <c r="S37" s="241"/>
      <c r="T37" s="241"/>
      <c r="U37" s="241"/>
      <c r="V37" s="242"/>
      <c r="W37" s="241"/>
      <c r="X37" s="241"/>
      <c r="Y37" s="241"/>
      <c r="Z37" s="241"/>
      <c r="AA37" s="241"/>
      <c r="AB37" s="242"/>
      <c r="AC37" s="242"/>
      <c r="AD37" s="239"/>
      <c r="AE37" s="240"/>
      <c r="AF37" s="661"/>
      <c r="AG37" s="242"/>
      <c r="AH37" s="631"/>
      <c r="AI37" s="242"/>
      <c r="AJ37" s="631"/>
      <c r="AK37" s="243"/>
    </row>
    <row r="38" spans="1:37" s="149" customFormat="1" ht="27.6" x14ac:dyDescent="0.3">
      <c r="A38" s="3"/>
      <c r="B38" s="157" t="s">
        <v>1472</v>
      </c>
      <c r="C38" s="304">
        <v>0.75</v>
      </c>
      <c r="D38" s="358"/>
      <c r="E38" s="960"/>
      <c r="F38" s="961"/>
      <c r="G38" s="962"/>
      <c r="H38" s="453"/>
      <c r="I38" s="241"/>
      <c r="J38" s="243"/>
      <c r="K38" s="453"/>
      <c r="L38" s="241"/>
      <c r="M38" s="241"/>
      <c r="N38" s="241"/>
      <c r="O38" s="241"/>
      <c r="P38" s="242"/>
      <c r="Q38" s="240"/>
      <c r="R38" s="241"/>
      <c r="S38" s="241"/>
      <c r="T38" s="241"/>
      <c r="U38" s="241"/>
      <c r="V38" s="242"/>
      <c r="W38" s="241"/>
      <c r="X38" s="241"/>
      <c r="Y38" s="241"/>
      <c r="Z38" s="241"/>
      <c r="AA38" s="241"/>
      <c r="AB38" s="242"/>
      <c r="AC38" s="242"/>
      <c r="AD38" s="239"/>
      <c r="AE38" s="240"/>
      <c r="AF38" s="661"/>
      <c r="AG38" s="242"/>
      <c r="AH38" s="631"/>
      <c r="AI38" s="242"/>
      <c r="AJ38" s="631"/>
      <c r="AK38" s="243"/>
    </row>
    <row r="39" spans="1:37" s="149" customFormat="1" ht="12.75" customHeight="1" x14ac:dyDescent="0.3">
      <c r="A39" s="3"/>
      <c r="B39" s="23" t="s">
        <v>2</v>
      </c>
      <c r="C39" s="304" t="s">
        <v>574</v>
      </c>
      <c r="D39" s="358"/>
      <c r="E39" s="960"/>
      <c r="F39" s="961"/>
      <c r="G39" s="962"/>
      <c r="H39" s="453"/>
      <c r="I39" s="241"/>
      <c r="J39" s="243"/>
      <c r="K39" s="453"/>
      <c r="L39" s="241"/>
      <c r="M39" s="241"/>
      <c r="N39" s="241"/>
      <c r="O39" s="241"/>
      <c r="P39" s="242"/>
      <c r="Q39" s="240"/>
      <c r="R39" s="241"/>
      <c r="S39" s="241"/>
      <c r="T39" s="241"/>
      <c r="U39" s="241"/>
      <c r="V39" s="242"/>
      <c r="W39" s="241"/>
      <c r="X39" s="241"/>
      <c r="Y39" s="241"/>
      <c r="Z39" s="241"/>
      <c r="AA39" s="241"/>
      <c r="AB39" s="242"/>
      <c r="AC39" s="242"/>
      <c r="AD39" s="239"/>
      <c r="AE39" s="240"/>
      <c r="AF39" s="661"/>
      <c r="AG39" s="242"/>
      <c r="AH39" s="631"/>
      <c r="AI39" s="242"/>
      <c r="AJ39" s="631"/>
      <c r="AK39" s="243"/>
    </row>
    <row r="40" spans="1:37" s="149" customFormat="1" ht="12.75" customHeight="1" x14ac:dyDescent="0.3">
      <c r="A40" s="3"/>
      <c r="B40" s="23" t="s">
        <v>3</v>
      </c>
      <c r="C40" s="304">
        <v>6.8000000000000005E-2</v>
      </c>
      <c r="D40" s="358"/>
      <c r="E40" s="960"/>
      <c r="F40" s="961"/>
      <c r="G40" s="962"/>
      <c r="H40" s="453"/>
      <c r="I40" s="241"/>
      <c r="J40" s="243"/>
      <c r="K40" s="453"/>
      <c r="L40" s="241"/>
      <c r="M40" s="241"/>
      <c r="N40" s="241"/>
      <c r="O40" s="241"/>
      <c r="P40" s="242"/>
      <c r="Q40" s="240"/>
      <c r="R40" s="241"/>
      <c r="S40" s="241"/>
      <c r="T40" s="241"/>
      <c r="U40" s="241"/>
      <c r="V40" s="242"/>
      <c r="W40" s="241"/>
      <c r="X40" s="241"/>
      <c r="Y40" s="241"/>
      <c r="Z40" s="241"/>
      <c r="AA40" s="241"/>
      <c r="AB40" s="242"/>
      <c r="AC40" s="242"/>
      <c r="AD40" s="239"/>
      <c r="AE40" s="240"/>
      <c r="AF40" s="661"/>
      <c r="AG40" s="242"/>
      <c r="AH40" s="631"/>
      <c r="AI40" s="242"/>
      <c r="AJ40" s="631"/>
      <c r="AK40" s="243"/>
    </row>
    <row r="41" spans="1:37" s="149" customFormat="1" ht="132.75" customHeight="1" x14ac:dyDescent="0.3">
      <c r="A41" s="3"/>
      <c r="B41" s="23" t="s">
        <v>1</v>
      </c>
      <c r="C41" s="304" t="s">
        <v>820</v>
      </c>
      <c r="D41" s="358"/>
      <c r="E41" s="960"/>
      <c r="F41" s="961"/>
      <c r="G41" s="962"/>
      <c r="H41" s="453"/>
      <c r="I41" s="241"/>
      <c r="J41" s="243"/>
      <c r="K41" s="453"/>
      <c r="L41" s="241"/>
      <c r="M41" s="241"/>
      <c r="N41" s="241"/>
      <c r="O41" s="241"/>
      <c r="P41" s="242"/>
      <c r="Q41" s="240"/>
      <c r="R41" s="241"/>
      <c r="S41" s="241"/>
      <c r="T41" s="241"/>
      <c r="U41" s="241"/>
      <c r="V41" s="242"/>
      <c r="W41" s="241"/>
      <c r="X41" s="241"/>
      <c r="Y41" s="241"/>
      <c r="Z41" s="241"/>
      <c r="AA41" s="241"/>
      <c r="AB41" s="242"/>
      <c r="AC41" s="242"/>
      <c r="AD41" s="239"/>
      <c r="AE41" s="240"/>
      <c r="AF41" s="661"/>
      <c r="AG41" s="242"/>
      <c r="AH41" s="631"/>
      <c r="AI41" s="242"/>
      <c r="AJ41" s="631"/>
      <c r="AK41" s="243"/>
    </row>
    <row r="42" spans="1:37" s="149" customFormat="1" ht="15" customHeight="1" x14ac:dyDescent="0.3">
      <c r="A42" s="3"/>
      <c r="B42" s="23" t="s">
        <v>9</v>
      </c>
      <c r="C42" s="304" t="s">
        <v>794</v>
      </c>
      <c r="D42" s="358"/>
      <c r="E42" s="960"/>
      <c r="F42" s="961"/>
      <c r="G42" s="962"/>
      <c r="H42" s="453"/>
      <c r="I42" s="241"/>
      <c r="J42" s="243"/>
      <c r="K42" s="453"/>
      <c r="L42" s="241"/>
      <c r="M42" s="241"/>
      <c r="N42" s="241"/>
      <c r="O42" s="241"/>
      <c r="P42" s="242"/>
      <c r="Q42" s="240"/>
      <c r="R42" s="241"/>
      <c r="S42" s="241"/>
      <c r="T42" s="241"/>
      <c r="U42" s="241"/>
      <c r="V42" s="242"/>
      <c r="W42" s="241"/>
      <c r="X42" s="241"/>
      <c r="Y42" s="241"/>
      <c r="Z42" s="241"/>
      <c r="AA42" s="241"/>
      <c r="AB42" s="242"/>
      <c r="AC42" s="242"/>
      <c r="AD42" s="239"/>
      <c r="AE42" s="240"/>
      <c r="AF42" s="661"/>
      <c r="AG42" s="242"/>
      <c r="AH42" s="631"/>
      <c r="AI42" s="242"/>
      <c r="AJ42" s="631"/>
      <c r="AK42" s="243"/>
    </row>
    <row r="43" spans="1:37" s="149" customFormat="1" ht="15" customHeight="1" x14ac:dyDescent="0.3">
      <c r="A43" s="3"/>
      <c r="B43" s="23" t="s">
        <v>97</v>
      </c>
      <c r="C43" s="304" t="s">
        <v>45</v>
      </c>
      <c r="D43" s="358"/>
      <c r="E43" s="960"/>
      <c r="F43" s="961"/>
      <c r="G43" s="962"/>
      <c r="H43" s="453"/>
      <c r="I43" s="241"/>
      <c r="J43" s="243"/>
      <c r="K43" s="453"/>
      <c r="L43" s="241"/>
      <c r="M43" s="241"/>
      <c r="N43" s="241"/>
      <c r="O43" s="241"/>
      <c r="P43" s="242"/>
      <c r="Q43" s="240"/>
      <c r="R43" s="241"/>
      <c r="S43" s="241"/>
      <c r="T43" s="241"/>
      <c r="U43" s="241"/>
      <c r="V43" s="242"/>
      <c r="W43" s="241"/>
      <c r="X43" s="241"/>
      <c r="Y43" s="241"/>
      <c r="Z43" s="241"/>
      <c r="AA43" s="241"/>
      <c r="AB43" s="242"/>
      <c r="AC43" s="242"/>
      <c r="AD43" s="239"/>
      <c r="AE43" s="240"/>
      <c r="AF43" s="661"/>
      <c r="AG43" s="242"/>
      <c r="AH43" s="631"/>
      <c r="AI43" s="242"/>
      <c r="AJ43" s="631"/>
      <c r="AK43" s="243"/>
    </row>
    <row r="44" spans="1:37" s="149" customFormat="1" ht="13.8" x14ac:dyDescent="0.3">
      <c r="A44" s="3"/>
      <c r="B44" s="157" t="s">
        <v>10</v>
      </c>
      <c r="C44" s="304" t="s">
        <v>45</v>
      </c>
      <c r="D44" s="358"/>
      <c r="E44" s="960"/>
      <c r="F44" s="961"/>
      <c r="G44" s="962"/>
      <c r="H44" s="453"/>
      <c r="I44" s="241"/>
      <c r="J44" s="243"/>
      <c r="K44" s="453"/>
      <c r="L44" s="241"/>
      <c r="M44" s="241"/>
      <c r="N44" s="241"/>
      <c r="O44" s="241"/>
      <c r="P44" s="242"/>
      <c r="Q44" s="240"/>
      <c r="R44" s="241"/>
      <c r="S44" s="241"/>
      <c r="T44" s="241"/>
      <c r="U44" s="241"/>
      <c r="V44" s="242"/>
      <c r="W44" s="241"/>
      <c r="X44" s="241"/>
      <c r="Y44" s="241"/>
      <c r="Z44" s="241"/>
      <c r="AA44" s="241"/>
      <c r="AB44" s="242"/>
      <c r="AC44" s="242"/>
      <c r="AD44" s="239"/>
      <c r="AE44" s="240"/>
      <c r="AF44" s="661"/>
      <c r="AG44" s="242"/>
      <c r="AH44" s="631"/>
      <c r="AI44" s="242"/>
      <c r="AJ44" s="631"/>
      <c r="AK44" s="243"/>
    </row>
    <row r="45" spans="1:37" s="149" customFormat="1" ht="41.4" x14ac:dyDescent="0.3">
      <c r="A45" s="3"/>
      <c r="B45" s="157" t="s">
        <v>852</v>
      </c>
      <c r="C45" s="304" t="s">
        <v>948</v>
      </c>
      <c r="D45" s="358"/>
      <c r="E45" s="960"/>
      <c r="F45" s="961"/>
      <c r="G45" s="962"/>
      <c r="H45" s="453"/>
      <c r="I45" s="241"/>
      <c r="J45" s="243"/>
      <c r="K45" s="453"/>
      <c r="L45" s="241"/>
      <c r="M45" s="241"/>
      <c r="N45" s="241"/>
      <c r="O45" s="241"/>
      <c r="P45" s="242"/>
      <c r="Q45" s="240"/>
      <c r="R45" s="241"/>
      <c r="S45" s="241"/>
      <c r="T45" s="241"/>
      <c r="U45" s="241"/>
      <c r="V45" s="242"/>
      <c r="W45" s="241"/>
      <c r="X45" s="241"/>
      <c r="Y45" s="241"/>
      <c r="Z45" s="241"/>
      <c r="AA45" s="241"/>
      <c r="AB45" s="242"/>
      <c r="AC45" s="242"/>
      <c r="AD45" s="239"/>
      <c r="AE45" s="240"/>
      <c r="AF45" s="661"/>
      <c r="AG45" s="242"/>
      <c r="AH45" s="631"/>
      <c r="AI45" s="242"/>
      <c r="AJ45" s="631"/>
      <c r="AK45" s="243"/>
    </row>
    <row r="46" spans="1:37" s="149" customFormat="1" ht="12.75" customHeight="1" x14ac:dyDescent="0.3">
      <c r="A46" s="3"/>
      <c r="B46" s="23" t="s">
        <v>1276</v>
      </c>
      <c r="C46" s="304" t="s">
        <v>187</v>
      </c>
      <c r="D46" s="358"/>
      <c r="E46" s="960"/>
      <c r="F46" s="961"/>
      <c r="G46" s="962"/>
      <c r="H46" s="453"/>
      <c r="I46" s="241"/>
      <c r="J46" s="243"/>
      <c r="K46" s="453"/>
      <c r="L46" s="241"/>
      <c r="M46" s="241"/>
      <c r="N46" s="241"/>
      <c r="O46" s="241"/>
      <c r="P46" s="242"/>
      <c r="Q46" s="240"/>
      <c r="R46" s="241"/>
      <c r="S46" s="241"/>
      <c r="T46" s="241"/>
      <c r="U46" s="241"/>
      <c r="V46" s="242"/>
      <c r="W46" s="241"/>
      <c r="X46" s="241"/>
      <c r="Y46" s="241"/>
      <c r="Z46" s="241"/>
      <c r="AA46" s="241"/>
      <c r="AB46" s="242"/>
      <c r="AC46" s="242"/>
      <c r="AD46" s="239"/>
      <c r="AE46" s="240"/>
      <c r="AF46" s="661"/>
      <c r="AG46" s="242"/>
      <c r="AH46" s="631"/>
      <c r="AI46" s="242"/>
      <c r="AJ46" s="631"/>
      <c r="AK46" s="243"/>
    </row>
    <row r="47" spans="1:37" s="149" customFormat="1" ht="76.5" customHeight="1" x14ac:dyDescent="0.3">
      <c r="A47" s="3"/>
      <c r="B47" s="23" t="s">
        <v>11</v>
      </c>
      <c r="C47" s="306" t="s">
        <v>575</v>
      </c>
      <c r="D47" s="358"/>
      <c r="E47" s="960"/>
      <c r="F47" s="961"/>
      <c r="G47" s="962"/>
      <c r="H47" s="453"/>
      <c r="I47" s="241"/>
      <c r="J47" s="243"/>
      <c r="K47" s="453"/>
      <c r="L47" s="241"/>
      <c r="M47" s="241"/>
      <c r="N47" s="241"/>
      <c r="O47" s="241"/>
      <c r="P47" s="242"/>
      <c r="Q47" s="240"/>
      <c r="R47" s="241"/>
      <c r="S47" s="241"/>
      <c r="T47" s="241"/>
      <c r="U47" s="241"/>
      <c r="V47" s="242"/>
      <c r="W47" s="241"/>
      <c r="X47" s="241"/>
      <c r="Y47" s="241"/>
      <c r="Z47" s="241"/>
      <c r="AA47" s="241"/>
      <c r="AB47" s="242"/>
      <c r="AC47" s="242"/>
      <c r="AD47" s="239"/>
      <c r="AE47" s="240"/>
      <c r="AF47" s="661"/>
      <c r="AG47" s="242"/>
      <c r="AH47" s="631"/>
      <c r="AI47" s="242"/>
      <c r="AJ47" s="631"/>
      <c r="AK47" s="243"/>
    </row>
    <row r="48" spans="1:37" s="149" customFormat="1" ht="76.5" customHeight="1" x14ac:dyDescent="0.3">
      <c r="A48" s="3"/>
      <c r="B48" s="23" t="s">
        <v>12</v>
      </c>
      <c r="C48" s="306" t="s">
        <v>576</v>
      </c>
      <c r="D48" s="358"/>
      <c r="E48" s="960"/>
      <c r="F48" s="961"/>
      <c r="G48" s="962"/>
      <c r="H48" s="453"/>
      <c r="I48" s="241"/>
      <c r="J48" s="243"/>
      <c r="K48" s="453"/>
      <c r="L48" s="241"/>
      <c r="M48" s="241"/>
      <c r="N48" s="241"/>
      <c r="O48" s="241"/>
      <c r="P48" s="242"/>
      <c r="Q48" s="240"/>
      <c r="R48" s="241"/>
      <c r="S48" s="241"/>
      <c r="T48" s="241"/>
      <c r="U48" s="241"/>
      <c r="V48" s="242"/>
      <c r="W48" s="241"/>
      <c r="X48" s="241"/>
      <c r="Y48" s="241"/>
      <c r="Z48" s="241"/>
      <c r="AA48" s="241"/>
      <c r="AB48" s="242"/>
      <c r="AC48" s="242"/>
      <c r="AD48" s="239"/>
      <c r="AE48" s="240"/>
      <c r="AF48" s="661"/>
      <c r="AG48" s="242"/>
      <c r="AH48" s="631"/>
      <c r="AI48" s="242"/>
      <c r="AJ48" s="631"/>
      <c r="AK48" s="243"/>
    </row>
    <row r="49" spans="1:37" s="149" customFormat="1" ht="63.75" customHeight="1" x14ac:dyDescent="0.3">
      <c r="A49" s="3"/>
      <c r="B49" s="23" t="s">
        <v>13</v>
      </c>
      <c r="C49" s="306" t="s">
        <v>577</v>
      </c>
      <c r="D49" s="358"/>
      <c r="E49" s="960"/>
      <c r="F49" s="961"/>
      <c r="G49" s="962"/>
      <c r="H49" s="453"/>
      <c r="I49" s="241"/>
      <c r="J49" s="243"/>
      <c r="K49" s="453"/>
      <c r="L49" s="241"/>
      <c r="M49" s="241"/>
      <c r="N49" s="241"/>
      <c r="O49" s="241"/>
      <c r="P49" s="242"/>
      <c r="Q49" s="240"/>
      <c r="R49" s="241"/>
      <c r="S49" s="241"/>
      <c r="T49" s="241"/>
      <c r="U49" s="241"/>
      <c r="V49" s="242"/>
      <c r="W49" s="241"/>
      <c r="X49" s="241"/>
      <c r="Y49" s="241"/>
      <c r="Z49" s="241"/>
      <c r="AA49" s="241"/>
      <c r="AB49" s="242"/>
      <c r="AC49" s="242"/>
      <c r="AD49" s="239"/>
      <c r="AE49" s="240"/>
      <c r="AF49" s="661"/>
      <c r="AG49" s="242"/>
      <c r="AH49" s="631"/>
      <c r="AI49" s="242"/>
      <c r="AJ49" s="631"/>
      <c r="AK49" s="243"/>
    </row>
    <row r="50" spans="1:37" ht="15" customHeight="1" x14ac:dyDescent="0.3">
      <c r="A50" s="3"/>
      <c r="B50" s="23" t="s">
        <v>47</v>
      </c>
      <c r="C50" s="304" t="s">
        <v>49</v>
      </c>
      <c r="D50" s="319"/>
      <c r="E50" s="960"/>
      <c r="F50" s="961"/>
      <c r="G50" s="962"/>
      <c r="H50" s="453"/>
      <c r="I50" s="241"/>
      <c r="J50" s="243"/>
      <c r="K50" s="453"/>
      <c r="L50" s="241"/>
      <c r="M50" s="241"/>
      <c r="N50" s="241"/>
      <c r="O50" s="241"/>
      <c r="P50" s="242"/>
      <c r="Q50" s="240"/>
      <c r="R50" s="241"/>
      <c r="S50" s="241"/>
      <c r="T50" s="241"/>
      <c r="U50" s="241"/>
      <c r="V50" s="242"/>
      <c r="W50" s="241"/>
      <c r="X50" s="241"/>
      <c r="Y50" s="241"/>
      <c r="Z50" s="241"/>
      <c r="AA50" s="241"/>
      <c r="AB50" s="242"/>
      <c r="AC50" s="242"/>
      <c r="AD50" s="239"/>
      <c r="AE50" s="240"/>
      <c r="AF50" s="661"/>
      <c r="AG50" s="242"/>
      <c r="AH50" s="631"/>
      <c r="AI50" s="242"/>
      <c r="AJ50" s="631"/>
      <c r="AK50" s="243"/>
    </row>
    <row r="51" spans="1:37" x14ac:dyDescent="0.3">
      <c r="B51" s="23" t="s">
        <v>42</v>
      </c>
      <c r="C51" s="304" t="s">
        <v>45</v>
      </c>
      <c r="D51" s="319"/>
      <c r="E51" s="960"/>
      <c r="F51" s="961"/>
      <c r="G51" s="962"/>
      <c r="H51" s="453"/>
      <c r="I51" s="241"/>
      <c r="J51" s="243"/>
      <c r="K51" s="454"/>
      <c r="L51" s="245"/>
      <c r="M51" s="245"/>
      <c r="N51" s="245"/>
      <c r="O51" s="245"/>
      <c r="P51" s="246"/>
      <c r="Q51" s="244"/>
      <c r="R51" s="245"/>
      <c r="S51" s="245"/>
      <c r="T51" s="245"/>
      <c r="U51" s="245"/>
      <c r="V51" s="246"/>
      <c r="W51" s="245"/>
      <c r="X51" s="245"/>
      <c r="Y51" s="245"/>
      <c r="Z51" s="245"/>
      <c r="AA51" s="245"/>
      <c r="AB51" s="246"/>
      <c r="AC51" s="251"/>
      <c r="AD51" s="247"/>
      <c r="AE51" s="248"/>
      <c r="AF51" s="662"/>
      <c r="AG51" s="246"/>
      <c r="AH51" s="637"/>
      <c r="AI51" s="246"/>
      <c r="AJ51" s="637"/>
      <c r="AK51" s="249"/>
    </row>
    <row r="52" spans="1:37" x14ac:dyDescent="0.3">
      <c r="B52" s="23" t="s">
        <v>43</v>
      </c>
      <c r="C52" s="304" t="s">
        <v>45</v>
      </c>
      <c r="D52" s="319"/>
      <c r="E52" s="960"/>
      <c r="F52" s="961"/>
      <c r="G52" s="962"/>
      <c r="H52" s="453"/>
      <c r="I52" s="241"/>
      <c r="J52" s="243"/>
      <c r="K52" s="454"/>
      <c r="L52" s="245"/>
      <c r="M52" s="245"/>
      <c r="N52" s="245"/>
      <c r="O52" s="245"/>
      <c r="P52" s="246"/>
      <c r="Q52" s="244"/>
      <c r="R52" s="245"/>
      <c r="S52" s="245"/>
      <c r="T52" s="245"/>
      <c r="U52" s="245"/>
      <c r="V52" s="246"/>
      <c r="W52" s="245"/>
      <c r="X52" s="245"/>
      <c r="Y52" s="245"/>
      <c r="Z52" s="245"/>
      <c r="AA52" s="245"/>
      <c r="AB52" s="246"/>
      <c r="AC52" s="251"/>
      <c r="AD52" s="247"/>
      <c r="AE52" s="248"/>
      <c r="AF52" s="662"/>
      <c r="AG52" s="246"/>
      <c r="AH52" s="637"/>
      <c r="AI52" s="246"/>
      <c r="AJ52" s="637"/>
      <c r="AK52" s="249"/>
    </row>
    <row r="53" spans="1:37" x14ac:dyDescent="0.3">
      <c r="B53" s="23" t="s">
        <v>44</v>
      </c>
      <c r="C53" s="304" t="s">
        <v>45</v>
      </c>
      <c r="D53" s="319"/>
      <c r="E53" s="960"/>
      <c r="F53" s="961"/>
      <c r="G53" s="962"/>
      <c r="H53" s="453"/>
      <c r="I53" s="241"/>
      <c r="J53" s="243"/>
      <c r="K53" s="454"/>
      <c r="L53" s="245"/>
      <c r="M53" s="245"/>
      <c r="N53" s="245"/>
      <c r="O53" s="245"/>
      <c r="P53" s="246"/>
      <c r="Q53" s="244"/>
      <c r="R53" s="245"/>
      <c r="S53" s="245"/>
      <c r="T53" s="245"/>
      <c r="U53" s="245"/>
      <c r="V53" s="246"/>
      <c r="W53" s="245"/>
      <c r="X53" s="245"/>
      <c r="Y53" s="245"/>
      <c r="Z53" s="245"/>
      <c r="AA53" s="245"/>
      <c r="AB53" s="246"/>
      <c r="AC53" s="251"/>
      <c r="AD53" s="247"/>
      <c r="AE53" s="248"/>
      <c r="AF53" s="662"/>
      <c r="AG53" s="246"/>
      <c r="AH53" s="637"/>
      <c r="AI53" s="246"/>
      <c r="AJ53" s="637"/>
      <c r="AK53" s="249"/>
    </row>
    <row r="54" spans="1:37" x14ac:dyDescent="0.3">
      <c r="B54" s="23" t="s">
        <v>315</v>
      </c>
      <c r="C54" s="304" t="s">
        <v>1010</v>
      </c>
      <c r="D54" s="319"/>
      <c r="E54" s="960"/>
      <c r="F54" s="961"/>
      <c r="G54" s="962"/>
      <c r="H54" s="453"/>
      <c r="I54" s="241"/>
      <c r="J54" s="243"/>
      <c r="K54" s="455"/>
      <c r="L54" s="456"/>
      <c r="M54" s="456"/>
      <c r="N54" s="456"/>
      <c r="O54" s="456"/>
      <c r="P54" s="620"/>
      <c r="Q54" s="621"/>
      <c r="R54" s="456"/>
      <c r="S54" s="456"/>
      <c r="T54" s="456"/>
      <c r="U54" s="456"/>
      <c r="V54" s="620"/>
      <c r="W54" s="456"/>
      <c r="X54" s="456"/>
      <c r="Y54" s="456"/>
      <c r="Z54" s="456"/>
      <c r="AA54" s="456"/>
      <c r="AB54" s="620"/>
      <c r="AC54" s="251"/>
      <c r="AD54" s="247"/>
      <c r="AE54" s="248"/>
      <c r="AF54" s="663"/>
      <c r="AG54" s="620"/>
      <c r="AH54" s="638"/>
      <c r="AI54" s="620"/>
      <c r="AJ54" s="638"/>
      <c r="AK54" s="457"/>
    </row>
    <row r="55" spans="1:37" x14ac:dyDescent="0.3">
      <c r="A55" s="333" t="s">
        <v>59</v>
      </c>
      <c r="B55" s="332"/>
      <c r="C55" s="349"/>
      <c r="D55" s="359"/>
      <c r="E55" s="1005"/>
      <c r="F55" s="1006"/>
      <c r="G55" s="1007"/>
      <c r="H55" s="484"/>
      <c r="I55" s="458"/>
      <c r="J55" s="365"/>
      <c r="K55" s="452"/>
      <c r="L55" s="337"/>
      <c r="M55" s="337"/>
      <c r="N55" s="337"/>
      <c r="O55" s="337"/>
      <c r="P55" s="599"/>
      <c r="Q55" s="601"/>
      <c r="R55" s="337"/>
      <c r="S55" s="337"/>
      <c r="T55" s="337"/>
      <c r="U55" s="337"/>
      <c r="V55" s="599"/>
      <c r="W55" s="337"/>
      <c r="X55" s="337"/>
      <c r="Y55" s="337"/>
      <c r="Z55" s="337"/>
      <c r="AA55" s="337"/>
      <c r="AB55" s="599"/>
      <c r="AC55" s="251"/>
      <c r="AD55" s="247"/>
      <c r="AE55" s="248"/>
      <c r="AF55" s="452"/>
      <c r="AG55" s="337"/>
      <c r="AH55" s="337"/>
      <c r="AI55" s="337"/>
      <c r="AJ55" s="337"/>
      <c r="AK55" s="334"/>
    </row>
    <row r="56" spans="1:37" s="158" customFormat="1" ht="92.25" customHeight="1" x14ac:dyDescent="0.3">
      <c r="A56" s="234"/>
      <c r="B56" s="23" t="s">
        <v>134</v>
      </c>
      <c r="C56" s="304" t="s">
        <v>569</v>
      </c>
      <c r="D56" s="319" t="s">
        <v>662</v>
      </c>
      <c r="E56" s="960"/>
      <c r="F56" s="961"/>
      <c r="G56" s="962"/>
      <c r="H56" s="454"/>
      <c r="I56" s="245"/>
      <c r="J56" s="249"/>
      <c r="K56" s="165" t="s">
        <v>601</v>
      </c>
      <c r="L56" s="155" t="s">
        <v>599</v>
      </c>
      <c r="M56" s="155" t="s">
        <v>1451</v>
      </c>
      <c r="N56" s="155" t="s">
        <v>600</v>
      </c>
      <c r="O56" s="155" t="s">
        <v>598</v>
      </c>
      <c r="P56" s="89" t="s">
        <v>597</v>
      </c>
      <c r="Q56" s="76" t="s">
        <v>601</v>
      </c>
      <c r="R56" s="155" t="s">
        <v>599</v>
      </c>
      <c r="S56" s="155" t="s">
        <v>1451</v>
      </c>
      <c r="T56" s="155" t="s">
        <v>600</v>
      </c>
      <c r="U56" s="155" t="s">
        <v>598</v>
      </c>
      <c r="V56" s="89" t="s">
        <v>597</v>
      </c>
      <c r="W56" s="155" t="s">
        <v>601</v>
      </c>
      <c r="X56" s="155" t="s">
        <v>599</v>
      </c>
      <c r="Y56" s="155" t="s">
        <v>1451</v>
      </c>
      <c r="Z56" s="155" t="s">
        <v>600</v>
      </c>
      <c r="AA56" s="155" t="s">
        <v>598</v>
      </c>
      <c r="AB56" s="89" t="s">
        <v>597</v>
      </c>
      <c r="AC56" s="242"/>
      <c r="AD56" s="239"/>
      <c r="AE56" s="240"/>
      <c r="AF56" s="661"/>
      <c r="AG56" s="242"/>
      <c r="AH56" s="631"/>
      <c r="AI56" s="242"/>
      <c r="AJ56" s="631"/>
      <c r="AK56" s="243"/>
    </row>
    <row r="57" spans="1:37" s="151" customFormat="1" ht="15" customHeight="1" x14ac:dyDescent="0.3">
      <c r="A57" s="234"/>
      <c r="B57" s="23" t="s">
        <v>50</v>
      </c>
      <c r="C57" s="304" t="s">
        <v>1621</v>
      </c>
      <c r="D57" s="319" t="s">
        <v>663</v>
      </c>
      <c r="E57" s="960"/>
      <c r="F57" s="961"/>
      <c r="G57" s="962"/>
      <c r="H57" s="454"/>
      <c r="I57" s="245"/>
      <c r="J57" s="249"/>
      <c r="K57" s="475" t="s">
        <v>2076</v>
      </c>
      <c r="L57" s="148" t="s">
        <v>2077</v>
      </c>
      <c r="M57" s="148" t="s">
        <v>2077</v>
      </c>
      <c r="N57" s="148" t="s">
        <v>2078</v>
      </c>
      <c r="O57" s="148" t="s">
        <v>2077</v>
      </c>
      <c r="P57" s="148" t="s">
        <v>2078</v>
      </c>
      <c r="Q57" s="229" t="s">
        <v>2076</v>
      </c>
      <c r="R57" s="148" t="s">
        <v>2077</v>
      </c>
      <c r="S57" s="148" t="s">
        <v>2077</v>
      </c>
      <c r="T57" s="148" t="s">
        <v>2078</v>
      </c>
      <c r="U57" s="148" t="s">
        <v>2077</v>
      </c>
      <c r="V57" s="93" t="s">
        <v>2078</v>
      </c>
      <c r="W57" s="148" t="s">
        <v>2076</v>
      </c>
      <c r="X57" s="148" t="s">
        <v>2077</v>
      </c>
      <c r="Y57" s="148" t="s">
        <v>2077</v>
      </c>
      <c r="Z57" s="148" t="s">
        <v>2078</v>
      </c>
      <c r="AA57" s="148" t="s">
        <v>2077</v>
      </c>
      <c r="AB57" s="93" t="s">
        <v>2078</v>
      </c>
      <c r="AC57" s="242"/>
      <c r="AD57" s="239"/>
      <c r="AE57" s="240"/>
      <c r="AF57" s="661"/>
      <c r="AG57" s="242"/>
      <c r="AH57" s="631"/>
      <c r="AI57" s="242"/>
      <c r="AJ57" s="631"/>
      <c r="AK57" s="243"/>
    </row>
    <row r="58" spans="1:37" s="151" customFormat="1" ht="15" customHeight="1" x14ac:dyDescent="0.3">
      <c r="A58" s="271"/>
      <c r="B58" s="23" t="s">
        <v>51</v>
      </c>
      <c r="C58" s="304" t="s">
        <v>1058</v>
      </c>
      <c r="D58" s="319" t="s">
        <v>664</v>
      </c>
      <c r="E58" s="960"/>
      <c r="F58" s="961"/>
      <c r="G58" s="962"/>
      <c r="H58" s="454"/>
      <c r="I58" s="245"/>
      <c r="J58" s="249"/>
      <c r="K58" s="475" t="s">
        <v>126</v>
      </c>
      <c r="L58" s="148" t="s">
        <v>126</v>
      </c>
      <c r="M58" s="148" t="s">
        <v>126</v>
      </c>
      <c r="N58" s="148" t="s">
        <v>142</v>
      </c>
      <c r="O58" s="148" t="s">
        <v>126</v>
      </c>
      <c r="P58" s="93" t="s">
        <v>126</v>
      </c>
      <c r="Q58" s="229" t="s">
        <v>126</v>
      </c>
      <c r="R58" s="148" t="s">
        <v>126</v>
      </c>
      <c r="S58" s="148" t="s">
        <v>126</v>
      </c>
      <c r="T58" s="148" t="s">
        <v>142</v>
      </c>
      <c r="U58" s="148" t="s">
        <v>126</v>
      </c>
      <c r="V58" s="93" t="s">
        <v>126</v>
      </c>
      <c r="W58" s="148" t="s">
        <v>126</v>
      </c>
      <c r="X58" s="148" t="s">
        <v>126</v>
      </c>
      <c r="Y58" s="148" t="s">
        <v>126</v>
      </c>
      <c r="Z58" s="148" t="s">
        <v>142</v>
      </c>
      <c r="AA58" s="148" t="s">
        <v>126</v>
      </c>
      <c r="AB58" s="93" t="s">
        <v>126</v>
      </c>
      <c r="AC58" s="242"/>
      <c r="AD58" s="239"/>
      <c r="AE58" s="240"/>
      <c r="AF58" s="661"/>
      <c r="AG58" s="242"/>
      <c r="AH58" s="631"/>
      <c r="AI58" s="242"/>
      <c r="AJ58" s="631"/>
      <c r="AK58" s="243"/>
    </row>
    <row r="59" spans="1:37" x14ac:dyDescent="0.3">
      <c r="A59" s="271"/>
      <c r="B59" s="23" t="s">
        <v>52</v>
      </c>
      <c r="C59" s="304" t="s">
        <v>1060</v>
      </c>
      <c r="D59" s="319" t="s">
        <v>665</v>
      </c>
      <c r="E59" s="960"/>
      <c r="F59" s="961"/>
      <c r="G59" s="962"/>
      <c r="H59" s="454"/>
      <c r="I59" s="245"/>
      <c r="J59" s="249"/>
      <c r="K59" s="475" t="s">
        <v>143</v>
      </c>
      <c r="L59" s="148" t="s">
        <v>143</v>
      </c>
      <c r="M59" s="148" t="s">
        <v>143</v>
      </c>
      <c r="N59" s="148" t="s">
        <v>144</v>
      </c>
      <c r="O59" s="148" t="s">
        <v>126</v>
      </c>
      <c r="P59" s="93" t="s">
        <v>126</v>
      </c>
      <c r="Q59" s="229" t="s">
        <v>143</v>
      </c>
      <c r="R59" s="148" t="s">
        <v>143</v>
      </c>
      <c r="S59" s="148" t="s">
        <v>143</v>
      </c>
      <c r="T59" s="148" t="s">
        <v>144</v>
      </c>
      <c r="U59" s="148" t="s">
        <v>126</v>
      </c>
      <c r="V59" s="93" t="s">
        <v>126</v>
      </c>
      <c r="W59" s="148" t="s">
        <v>143</v>
      </c>
      <c r="X59" s="148" t="s">
        <v>143</v>
      </c>
      <c r="Y59" s="148" t="s">
        <v>143</v>
      </c>
      <c r="Z59" s="148" t="s">
        <v>144</v>
      </c>
      <c r="AA59" s="148" t="s">
        <v>126</v>
      </c>
      <c r="AB59" s="93" t="s">
        <v>126</v>
      </c>
      <c r="AC59" s="242"/>
      <c r="AD59" s="239"/>
      <c r="AE59" s="240"/>
      <c r="AF59" s="661"/>
      <c r="AG59" s="242"/>
      <c r="AH59" s="631"/>
      <c r="AI59" s="242"/>
      <c r="AJ59" s="631"/>
      <c r="AK59" s="243"/>
    </row>
    <row r="60" spans="1:37" x14ac:dyDescent="0.3">
      <c r="B60" s="23" t="s">
        <v>140</v>
      </c>
      <c r="C60" s="304" t="s">
        <v>128</v>
      </c>
      <c r="D60" s="319" t="s">
        <v>666</v>
      </c>
      <c r="E60" s="960"/>
      <c r="F60" s="961"/>
      <c r="G60" s="962"/>
      <c r="H60" s="454"/>
      <c r="I60" s="245"/>
      <c r="J60" s="249"/>
      <c r="K60" s="475" t="s">
        <v>145</v>
      </c>
      <c r="L60" s="148" t="s">
        <v>146</v>
      </c>
      <c r="M60" s="148" t="s">
        <v>146</v>
      </c>
      <c r="N60" s="148" t="s">
        <v>145</v>
      </c>
      <c r="O60" s="148" t="s">
        <v>2079</v>
      </c>
      <c r="P60" s="93" t="s">
        <v>148</v>
      </c>
      <c r="Q60" s="229" t="s">
        <v>145</v>
      </c>
      <c r="R60" s="148" t="s">
        <v>146</v>
      </c>
      <c r="S60" s="148" t="s">
        <v>146</v>
      </c>
      <c r="T60" s="148" t="s">
        <v>145</v>
      </c>
      <c r="U60" s="148" t="s">
        <v>2079</v>
      </c>
      <c r="V60" s="93" t="s">
        <v>148</v>
      </c>
      <c r="W60" s="148" t="s">
        <v>145</v>
      </c>
      <c r="X60" s="148" t="s">
        <v>146</v>
      </c>
      <c r="Y60" s="148" t="s">
        <v>146</v>
      </c>
      <c r="Z60" s="148" t="s">
        <v>145</v>
      </c>
      <c r="AA60" s="148" t="s">
        <v>2079</v>
      </c>
      <c r="AB60" s="93" t="s">
        <v>148</v>
      </c>
      <c r="AC60" s="242"/>
      <c r="AD60" s="239"/>
      <c r="AE60" s="240"/>
      <c r="AF60" s="661"/>
      <c r="AG60" s="242"/>
      <c r="AH60" s="631"/>
      <c r="AI60" s="242"/>
      <c r="AJ60" s="631"/>
      <c r="AK60" s="243"/>
    </row>
    <row r="61" spans="1:37" ht="69" x14ac:dyDescent="0.3">
      <c r="B61" s="23" t="s">
        <v>53</v>
      </c>
      <c r="C61" s="304" t="s">
        <v>570</v>
      </c>
      <c r="D61" s="319" t="s">
        <v>660</v>
      </c>
      <c r="E61" s="960"/>
      <c r="F61" s="961"/>
      <c r="G61" s="962"/>
      <c r="H61" s="454"/>
      <c r="I61" s="245"/>
      <c r="J61" s="249"/>
      <c r="K61" s="475" t="s">
        <v>161</v>
      </c>
      <c r="L61" s="148" t="s">
        <v>145</v>
      </c>
      <c r="M61" s="148" t="s">
        <v>1710</v>
      </c>
      <c r="N61" s="148" t="s">
        <v>136</v>
      </c>
      <c r="O61" s="148" t="s">
        <v>148</v>
      </c>
      <c r="P61" s="93" t="s">
        <v>1879</v>
      </c>
      <c r="Q61" s="229" t="s">
        <v>161</v>
      </c>
      <c r="R61" s="148" t="s">
        <v>145</v>
      </c>
      <c r="S61" s="148" t="s">
        <v>1710</v>
      </c>
      <c r="T61" s="148" t="s">
        <v>136</v>
      </c>
      <c r="U61" s="148" t="s">
        <v>148</v>
      </c>
      <c r="V61" s="93" t="s">
        <v>1879</v>
      </c>
      <c r="W61" s="148" t="s">
        <v>1622</v>
      </c>
      <c r="X61" s="148" t="s">
        <v>1709</v>
      </c>
      <c r="Y61" s="148" t="s">
        <v>1710</v>
      </c>
      <c r="Z61" s="148" t="s">
        <v>149</v>
      </c>
      <c r="AA61" s="148" t="s">
        <v>1880</v>
      </c>
      <c r="AB61" s="93" t="s">
        <v>1879</v>
      </c>
      <c r="AC61" s="242"/>
      <c r="AD61" s="239"/>
      <c r="AE61" s="240"/>
      <c r="AF61" s="661"/>
      <c r="AG61" s="242"/>
      <c r="AH61" s="631"/>
      <c r="AI61" s="242"/>
      <c r="AJ61" s="631"/>
      <c r="AK61" s="243"/>
    </row>
    <row r="62" spans="1:37" x14ac:dyDescent="0.3">
      <c r="B62" s="23" t="s">
        <v>1580</v>
      </c>
      <c r="C62" s="304" t="s">
        <v>1581</v>
      </c>
      <c r="D62" s="319" t="s">
        <v>1013</v>
      </c>
      <c r="E62" s="960"/>
      <c r="F62" s="961"/>
      <c r="G62" s="962"/>
      <c r="H62" s="454"/>
      <c r="I62" s="245"/>
      <c r="J62" s="249"/>
      <c r="K62" s="475" t="s">
        <v>1584</v>
      </c>
      <c r="L62" s="155" t="s">
        <v>2081</v>
      </c>
      <c r="M62" s="155" t="s">
        <v>2081</v>
      </c>
      <c r="N62" s="148" t="s">
        <v>1584</v>
      </c>
      <c r="O62" s="155" t="s">
        <v>2081</v>
      </c>
      <c r="P62" s="148" t="s">
        <v>1584</v>
      </c>
      <c r="Q62" s="475" t="s">
        <v>1584</v>
      </c>
      <c r="R62" s="155" t="s">
        <v>2081</v>
      </c>
      <c r="S62" s="155" t="s">
        <v>2081</v>
      </c>
      <c r="T62" s="148" t="s">
        <v>1584</v>
      </c>
      <c r="U62" s="155" t="s">
        <v>2081</v>
      </c>
      <c r="V62" s="148" t="s">
        <v>1584</v>
      </c>
      <c r="W62" s="248"/>
      <c r="X62" s="250"/>
      <c r="Y62" s="250"/>
      <c r="Z62" s="250"/>
      <c r="AA62" s="250"/>
      <c r="AB62" s="251"/>
      <c r="AC62" s="242"/>
      <c r="AD62" s="239"/>
      <c r="AE62" s="240"/>
      <c r="AF62" s="661"/>
      <c r="AG62" s="242"/>
      <c r="AH62" s="631"/>
      <c r="AI62" s="242"/>
      <c r="AJ62" s="631"/>
      <c r="AK62" s="243"/>
    </row>
    <row r="63" spans="1:37" ht="55.2" x14ac:dyDescent="0.3">
      <c r="B63" s="23" t="s">
        <v>1579</v>
      </c>
      <c r="C63" s="304" t="s">
        <v>1581</v>
      </c>
      <c r="D63" s="319"/>
      <c r="E63" s="455"/>
      <c r="F63" s="456"/>
      <c r="G63" s="457"/>
      <c r="H63" s="454"/>
      <c r="I63" s="245"/>
      <c r="J63" s="249"/>
      <c r="K63" s="475" t="s">
        <v>1582</v>
      </c>
      <c r="L63" s="155" t="s">
        <v>129</v>
      </c>
      <c r="M63" s="155" t="s">
        <v>1652</v>
      </c>
      <c r="N63" s="148" t="s">
        <v>129</v>
      </c>
      <c r="O63" s="155" t="s">
        <v>2084</v>
      </c>
      <c r="P63" s="93" t="s">
        <v>129</v>
      </c>
      <c r="Q63" s="475" t="s">
        <v>1582</v>
      </c>
      <c r="R63" s="155" t="s">
        <v>129</v>
      </c>
      <c r="S63" s="155" t="s">
        <v>1652</v>
      </c>
      <c r="T63" s="148" t="s">
        <v>129</v>
      </c>
      <c r="U63" s="155" t="s">
        <v>2084</v>
      </c>
      <c r="V63" s="93" t="s">
        <v>129</v>
      </c>
      <c r="W63" s="250"/>
      <c r="X63" s="250"/>
      <c r="Y63" s="250"/>
      <c r="Z63" s="250"/>
      <c r="AA63" s="250"/>
      <c r="AB63" s="251"/>
      <c r="AC63" s="242"/>
      <c r="AD63" s="239"/>
      <c r="AE63" s="240"/>
      <c r="AF63" s="661"/>
      <c r="AG63" s="242"/>
      <c r="AH63" s="631"/>
      <c r="AI63" s="242"/>
      <c r="AJ63" s="631"/>
      <c r="AK63" s="243"/>
    </row>
    <row r="64" spans="1:37" x14ac:dyDescent="0.3">
      <c r="B64" s="23" t="s">
        <v>1655</v>
      </c>
      <c r="C64" s="304" t="s">
        <v>2080</v>
      </c>
      <c r="D64" s="319"/>
      <c r="E64" s="455"/>
      <c r="F64" s="456"/>
      <c r="G64" s="457"/>
      <c r="H64" s="454"/>
      <c r="I64" s="245"/>
      <c r="J64" s="249"/>
      <c r="K64" s="474"/>
      <c r="L64" s="155" t="s">
        <v>2082</v>
      </c>
      <c r="M64" s="502"/>
      <c r="N64" s="250"/>
      <c r="O64" s="502"/>
      <c r="P64" s="251"/>
      <c r="Q64" s="474"/>
      <c r="R64" s="155" t="s">
        <v>759</v>
      </c>
      <c r="S64" s="502"/>
      <c r="T64" s="250"/>
      <c r="U64" s="502"/>
      <c r="V64" s="251"/>
      <c r="W64" s="250"/>
      <c r="X64" s="250"/>
      <c r="Y64" s="250"/>
      <c r="Z64" s="250"/>
      <c r="AA64" s="250"/>
      <c r="AB64" s="250"/>
      <c r="AC64" s="242"/>
      <c r="AD64" s="239"/>
      <c r="AE64" s="240"/>
      <c r="AF64" s="661"/>
      <c r="AG64" s="242"/>
      <c r="AH64" s="631"/>
      <c r="AI64" s="242"/>
      <c r="AJ64" s="631"/>
      <c r="AK64" s="243"/>
    </row>
    <row r="65" spans="1:37" ht="55.2" x14ac:dyDescent="0.3">
      <c r="B65" s="23" t="s">
        <v>1585</v>
      </c>
      <c r="C65" s="304" t="s">
        <v>1581</v>
      </c>
      <c r="D65" s="319"/>
      <c r="E65" s="455"/>
      <c r="F65" s="456"/>
      <c r="G65" s="457"/>
      <c r="H65" s="454"/>
      <c r="I65" s="245"/>
      <c r="J65" s="249"/>
      <c r="K65" s="852" t="s">
        <v>1583</v>
      </c>
      <c r="L65" s="853"/>
      <c r="M65" s="853"/>
      <c r="N65" s="853"/>
      <c r="O65" s="853"/>
      <c r="P65" s="854"/>
      <c r="Q65" s="852" t="s">
        <v>1583</v>
      </c>
      <c r="R65" s="853"/>
      <c r="S65" s="853"/>
      <c r="T65" s="853"/>
      <c r="U65" s="853"/>
      <c r="V65" s="854"/>
      <c r="W65" s="148" t="s">
        <v>2083</v>
      </c>
      <c r="X65" s="148" t="s">
        <v>129</v>
      </c>
      <c r="Y65" s="155" t="s">
        <v>1586</v>
      </c>
      <c r="Z65" s="148" t="s">
        <v>129</v>
      </c>
      <c r="AA65" s="155" t="s">
        <v>2084</v>
      </c>
      <c r="AB65" s="148" t="s">
        <v>129</v>
      </c>
      <c r="AC65" s="242"/>
      <c r="AD65" s="239"/>
      <c r="AE65" s="240"/>
      <c r="AF65" s="661"/>
      <c r="AG65" s="242"/>
      <c r="AH65" s="631"/>
      <c r="AI65" s="242"/>
      <c r="AJ65" s="631"/>
      <c r="AK65" s="243"/>
    </row>
    <row r="66" spans="1:37" s="151" customFormat="1" ht="15" customHeight="1" x14ac:dyDescent="0.3">
      <c r="A66" s="271"/>
      <c r="B66" s="23" t="s">
        <v>841</v>
      </c>
      <c r="C66" s="304" t="s">
        <v>844</v>
      </c>
      <c r="D66" s="319"/>
      <c r="E66" s="960"/>
      <c r="F66" s="961"/>
      <c r="G66" s="962"/>
      <c r="H66" s="454"/>
      <c r="I66" s="245"/>
      <c r="J66" s="249"/>
      <c r="K66" s="474"/>
      <c r="L66" s="250"/>
      <c r="M66" s="250"/>
      <c r="N66" s="250"/>
      <c r="O66" s="250"/>
      <c r="P66" s="251"/>
      <c r="Q66" s="248"/>
      <c r="R66" s="250"/>
      <c r="S66" s="250"/>
      <c r="T66" s="250"/>
      <c r="U66" s="250"/>
      <c r="V66" s="251"/>
      <c r="W66" s="250"/>
      <c r="X66" s="250"/>
      <c r="Y66" s="250"/>
      <c r="Z66" s="250"/>
      <c r="AA66" s="250"/>
      <c r="AB66" s="251"/>
      <c r="AC66" s="242"/>
      <c r="AD66" s="239"/>
      <c r="AE66" s="240"/>
      <c r="AF66" s="661"/>
      <c r="AG66" s="242"/>
      <c r="AH66" s="631"/>
      <c r="AI66" s="242"/>
      <c r="AJ66" s="631"/>
      <c r="AK66" s="243"/>
    </row>
    <row r="67" spans="1:37" x14ac:dyDescent="0.3">
      <c r="B67" s="23" t="s">
        <v>842</v>
      </c>
      <c r="C67" s="304" t="s">
        <v>770</v>
      </c>
      <c r="D67" s="319" t="s">
        <v>670</v>
      </c>
      <c r="E67" s="960"/>
      <c r="F67" s="961"/>
      <c r="G67" s="962"/>
      <c r="H67" s="454"/>
      <c r="I67" s="245"/>
      <c r="J67" s="249"/>
      <c r="K67" s="474"/>
      <c r="L67" s="250"/>
      <c r="M67" s="250"/>
      <c r="N67" s="250"/>
      <c r="O67" s="250"/>
      <c r="P67" s="251"/>
      <c r="Q67" s="248"/>
      <c r="R67" s="250"/>
      <c r="S67" s="250"/>
      <c r="T67" s="250"/>
      <c r="U67" s="250"/>
      <c r="V67" s="251"/>
      <c r="W67" s="250"/>
      <c r="X67" s="250"/>
      <c r="Y67" s="250"/>
      <c r="Z67" s="250"/>
      <c r="AA67" s="250"/>
      <c r="AB67" s="251"/>
      <c r="AC67" s="242"/>
      <c r="AD67" s="239"/>
      <c r="AE67" s="240"/>
      <c r="AF67" s="661"/>
      <c r="AG67" s="242"/>
      <c r="AH67" s="631"/>
      <c r="AI67" s="242"/>
      <c r="AJ67" s="631"/>
      <c r="AK67" s="243"/>
    </row>
    <row r="68" spans="1:37" x14ac:dyDescent="0.3">
      <c r="B68" s="23" t="s">
        <v>872</v>
      </c>
      <c r="C68" s="304" t="s">
        <v>876</v>
      </c>
      <c r="D68" s="319"/>
      <c r="E68" s="960"/>
      <c r="F68" s="961"/>
      <c r="G68" s="962"/>
      <c r="H68" s="454"/>
      <c r="I68" s="245"/>
      <c r="J68" s="249"/>
      <c r="K68" s="474"/>
      <c r="L68" s="250"/>
      <c r="M68" s="250"/>
      <c r="N68" s="250"/>
      <c r="O68" s="250"/>
      <c r="P68" s="251"/>
      <c r="Q68" s="248"/>
      <c r="R68" s="250"/>
      <c r="S68" s="250"/>
      <c r="T68" s="250"/>
      <c r="U68" s="250"/>
      <c r="V68" s="251"/>
      <c r="W68" s="250"/>
      <c r="X68" s="250"/>
      <c r="Y68" s="250"/>
      <c r="Z68" s="250"/>
      <c r="AA68" s="250"/>
      <c r="AB68" s="251"/>
      <c r="AC68" s="242"/>
      <c r="AD68" s="239"/>
      <c r="AE68" s="240"/>
      <c r="AF68" s="661"/>
      <c r="AG68" s="242"/>
      <c r="AH68" s="631"/>
      <c r="AI68" s="242"/>
      <c r="AJ68" s="631"/>
      <c r="AK68" s="243"/>
    </row>
    <row r="69" spans="1:37" x14ac:dyDescent="0.3">
      <c r="B69" s="23" t="s">
        <v>137</v>
      </c>
      <c r="C69" s="304" t="s">
        <v>45</v>
      </c>
      <c r="D69" s="319"/>
      <c r="E69" s="960"/>
      <c r="F69" s="961"/>
      <c r="G69" s="962"/>
      <c r="H69" s="454"/>
      <c r="I69" s="245"/>
      <c r="J69" s="249"/>
      <c r="K69" s="474"/>
      <c r="L69" s="250"/>
      <c r="M69" s="250"/>
      <c r="N69" s="250"/>
      <c r="O69" s="250"/>
      <c r="P69" s="251"/>
      <c r="Q69" s="248"/>
      <c r="R69" s="250"/>
      <c r="S69" s="250"/>
      <c r="T69" s="250"/>
      <c r="U69" s="250"/>
      <c r="V69" s="251"/>
      <c r="W69" s="250"/>
      <c r="X69" s="250"/>
      <c r="Y69" s="250"/>
      <c r="Z69" s="250"/>
      <c r="AA69" s="250"/>
      <c r="AB69" s="251"/>
      <c r="AC69" s="242"/>
      <c r="AD69" s="239"/>
      <c r="AE69" s="240"/>
      <c r="AF69" s="661"/>
      <c r="AG69" s="242"/>
      <c r="AH69" s="631"/>
      <c r="AI69" s="242"/>
      <c r="AJ69" s="631"/>
      <c r="AK69" s="243"/>
    </row>
    <row r="70" spans="1:37" ht="96" customHeight="1" x14ac:dyDescent="0.3">
      <c r="B70" s="23" t="s">
        <v>54</v>
      </c>
      <c r="C70" s="304"/>
      <c r="D70" s="319" t="s">
        <v>667</v>
      </c>
      <c r="E70" s="960"/>
      <c r="F70" s="961"/>
      <c r="G70" s="962"/>
      <c r="H70" s="454"/>
      <c r="I70" s="245"/>
      <c r="J70" s="249"/>
      <c r="K70" s="474"/>
      <c r="L70" s="250"/>
      <c r="M70" s="250"/>
      <c r="N70" s="250"/>
      <c r="O70" s="250"/>
      <c r="P70" s="251"/>
      <c r="Q70" s="229" t="s">
        <v>807</v>
      </c>
      <c r="R70" s="148" t="s">
        <v>805</v>
      </c>
      <c r="S70" s="148" t="s">
        <v>806</v>
      </c>
      <c r="T70" s="148" t="s">
        <v>586</v>
      </c>
      <c r="U70" s="155" t="s">
        <v>808</v>
      </c>
      <c r="V70" s="93" t="s">
        <v>807</v>
      </c>
      <c r="W70" s="148" t="s">
        <v>807</v>
      </c>
      <c r="X70" s="148" t="s">
        <v>805</v>
      </c>
      <c r="Y70" s="148" t="s">
        <v>806</v>
      </c>
      <c r="Z70" s="148" t="s">
        <v>586</v>
      </c>
      <c r="AA70" s="155" t="s">
        <v>808</v>
      </c>
      <c r="AB70" s="93" t="s">
        <v>807</v>
      </c>
      <c r="AC70" s="242"/>
      <c r="AD70" s="239"/>
      <c r="AE70" s="240"/>
      <c r="AF70" s="661"/>
      <c r="AG70" s="242"/>
      <c r="AH70" s="631"/>
      <c r="AI70" s="242"/>
      <c r="AJ70" s="631"/>
      <c r="AK70" s="243"/>
    </row>
    <row r="71" spans="1:37" ht="76.5" customHeight="1" x14ac:dyDescent="0.3">
      <c r="B71" s="23" t="s">
        <v>130</v>
      </c>
      <c r="C71" s="304"/>
      <c r="D71" s="319" t="s">
        <v>668</v>
      </c>
      <c r="E71" s="960"/>
      <c r="F71" s="961"/>
      <c r="G71" s="962"/>
      <c r="H71" s="454"/>
      <c r="I71" s="245"/>
      <c r="J71" s="249"/>
      <c r="K71" s="474"/>
      <c r="L71" s="250"/>
      <c r="M71" s="250"/>
      <c r="N71" s="250"/>
      <c r="O71" s="250"/>
      <c r="P71" s="251"/>
      <c r="Q71" s="229" t="s">
        <v>800</v>
      </c>
      <c r="R71" s="148" t="s">
        <v>803</v>
      </c>
      <c r="S71" s="148" t="s">
        <v>804</v>
      </c>
      <c r="T71" s="148" t="s">
        <v>587</v>
      </c>
      <c r="U71" s="155" t="s">
        <v>809</v>
      </c>
      <c r="V71" s="93" t="s">
        <v>800</v>
      </c>
      <c r="W71" s="148" t="s">
        <v>800</v>
      </c>
      <c r="X71" s="148" t="s">
        <v>803</v>
      </c>
      <c r="Y71" s="148" t="s">
        <v>804</v>
      </c>
      <c r="Z71" s="148" t="s">
        <v>587</v>
      </c>
      <c r="AA71" s="155" t="s">
        <v>809</v>
      </c>
      <c r="AB71" s="93" t="s">
        <v>800</v>
      </c>
      <c r="AC71" s="242"/>
      <c r="AD71" s="239"/>
      <c r="AE71" s="240"/>
      <c r="AF71" s="661"/>
      <c r="AG71" s="242"/>
      <c r="AH71" s="631"/>
      <c r="AI71" s="242"/>
      <c r="AJ71" s="631"/>
      <c r="AK71" s="243"/>
    </row>
    <row r="72" spans="1:37" ht="55.2" x14ac:dyDescent="0.3">
      <c r="B72" s="23" t="s">
        <v>55</v>
      </c>
      <c r="C72" s="304"/>
      <c r="D72" s="319" t="s">
        <v>661</v>
      </c>
      <c r="E72" s="960"/>
      <c r="F72" s="961"/>
      <c r="G72" s="962"/>
      <c r="H72" s="454"/>
      <c r="I72" s="245"/>
      <c r="J72" s="249"/>
      <c r="K72" s="474"/>
      <c r="L72" s="250"/>
      <c r="M72" s="250"/>
      <c r="N72" s="250"/>
      <c r="O72" s="250"/>
      <c r="P72" s="251"/>
      <c r="Q72" s="229" t="s">
        <v>801</v>
      </c>
      <c r="R72" s="148" t="s">
        <v>802</v>
      </c>
      <c r="S72" s="148" t="s">
        <v>615</v>
      </c>
      <c r="T72" s="148" t="s">
        <v>588</v>
      </c>
      <c r="U72" s="155" t="s">
        <v>810</v>
      </c>
      <c r="V72" s="93" t="s">
        <v>801</v>
      </c>
      <c r="W72" s="148" t="s">
        <v>801</v>
      </c>
      <c r="X72" s="148" t="s">
        <v>802</v>
      </c>
      <c r="Y72" s="148" t="s">
        <v>615</v>
      </c>
      <c r="Z72" s="148" t="s">
        <v>588</v>
      </c>
      <c r="AA72" s="155" t="s">
        <v>810</v>
      </c>
      <c r="AB72" s="93" t="s">
        <v>801</v>
      </c>
      <c r="AC72" s="242"/>
      <c r="AD72" s="239"/>
      <c r="AE72" s="240"/>
      <c r="AF72" s="661"/>
      <c r="AG72" s="242"/>
      <c r="AH72" s="631"/>
      <c r="AI72" s="242"/>
      <c r="AJ72" s="631"/>
      <c r="AK72" s="243"/>
    </row>
    <row r="73" spans="1:37" x14ac:dyDescent="0.3">
      <c r="B73" s="23" t="s">
        <v>848</v>
      </c>
      <c r="C73" s="304"/>
      <c r="D73" s="319" t="s">
        <v>670</v>
      </c>
      <c r="E73" s="960"/>
      <c r="F73" s="961"/>
      <c r="G73" s="962"/>
      <c r="H73" s="454"/>
      <c r="I73" s="245"/>
      <c r="J73" s="249"/>
      <c r="K73" s="474"/>
      <c r="L73" s="250"/>
      <c r="M73" s="250"/>
      <c r="N73" s="250"/>
      <c r="O73" s="250"/>
      <c r="P73" s="251"/>
      <c r="Q73" s="248"/>
      <c r="R73" s="250"/>
      <c r="S73" s="250"/>
      <c r="T73" s="250"/>
      <c r="U73" s="250"/>
      <c r="V73" s="251"/>
      <c r="W73" s="250"/>
      <c r="X73" s="250"/>
      <c r="Y73" s="250"/>
      <c r="Z73" s="250"/>
      <c r="AA73" s="250"/>
      <c r="AB73" s="251"/>
      <c r="AC73" s="242"/>
      <c r="AD73" s="239"/>
      <c r="AE73" s="240"/>
      <c r="AF73" s="661"/>
      <c r="AG73" s="242"/>
      <c r="AH73" s="631"/>
      <c r="AI73" s="242"/>
      <c r="AJ73" s="631"/>
      <c r="AK73" s="243"/>
    </row>
    <row r="74" spans="1:37" s="714" customFormat="1" x14ac:dyDescent="0.3">
      <c r="A74" s="333" t="s">
        <v>299</v>
      </c>
      <c r="B74" s="333"/>
      <c r="C74" s="350"/>
      <c r="D74" s="359"/>
      <c r="E74" s="1008"/>
      <c r="F74" s="1009"/>
      <c r="G74" s="1010"/>
      <c r="H74" s="715"/>
      <c r="I74" s="716"/>
      <c r="J74" s="717"/>
      <c r="K74" s="452"/>
      <c r="L74" s="337"/>
      <c r="M74" s="337"/>
      <c r="N74" s="337"/>
      <c r="O74" s="337"/>
      <c r="P74" s="599"/>
      <c r="Q74" s="601"/>
      <c r="R74" s="337"/>
      <c r="S74" s="337"/>
      <c r="T74" s="337"/>
      <c r="U74" s="337"/>
      <c r="V74" s="599"/>
      <c r="W74" s="337"/>
      <c r="X74" s="337"/>
      <c r="Y74" s="337"/>
      <c r="Z74" s="337"/>
      <c r="AA74" s="337"/>
      <c r="AB74" s="599"/>
      <c r="AC74" s="251"/>
      <c r="AD74" s="247"/>
      <c r="AE74" s="248"/>
      <c r="AF74" s="735"/>
      <c r="AG74" s="736"/>
      <c r="AH74" s="737"/>
      <c r="AI74" s="736"/>
      <c r="AJ74" s="737"/>
      <c r="AK74" s="731"/>
    </row>
    <row r="75" spans="1:37" s="714" customFormat="1" ht="15" customHeight="1" x14ac:dyDescent="0.3">
      <c r="A75" s="747"/>
      <c r="B75" s="23" t="s">
        <v>408</v>
      </c>
      <c r="C75" s="326" t="s">
        <v>1004</v>
      </c>
      <c r="D75" s="318" t="s">
        <v>831</v>
      </c>
      <c r="E75" s="979"/>
      <c r="F75" s="980"/>
      <c r="G75" s="981"/>
      <c r="H75" s="718"/>
      <c r="I75" s="719"/>
      <c r="J75" s="720"/>
      <c r="K75" s="474"/>
      <c r="L75" s="250"/>
      <c r="M75" s="250"/>
      <c r="N75" s="250"/>
      <c r="O75" s="250"/>
      <c r="P75" s="251"/>
      <c r="Q75" s="248"/>
      <c r="R75" s="250"/>
      <c r="S75" s="250"/>
      <c r="T75" s="250"/>
      <c r="U75" s="250"/>
      <c r="V75" s="251"/>
      <c r="W75" s="245"/>
      <c r="X75" s="245"/>
      <c r="Y75" s="245"/>
      <c r="Z75" s="245"/>
      <c r="AA75" s="245"/>
      <c r="AB75" s="246"/>
      <c r="AC75" s="251"/>
      <c r="AD75" s="247"/>
      <c r="AE75" s="248"/>
      <c r="AF75" s="663"/>
      <c r="AG75" s="620"/>
      <c r="AH75" s="638"/>
      <c r="AI75" s="620"/>
      <c r="AJ75" s="638"/>
      <c r="AK75" s="457"/>
    </row>
    <row r="76" spans="1:37" s="714" customFormat="1" x14ac:dyDescent="0.3">
      <c r="A76" s="747"/>
      <c r="B76" s="23" t="s">
        <v>829</v>
      </c>
      <c r="C76" s="326" t="s">
        <v>1005</v>
      </c>
      <c r="D76" s="318" t="s">
        <v>828</v>
      </c>
      <c r="E76" s="979"/>
      <c r="F76" s="980"/>
      <c r="G76" s="981"/>
      <c r="H76" s="718"/>
      <c r="I76" s="719"/>
      <c r="J76" s="720"/>
      <c r="K76" s="474"/>
      <c r="L76" s="250"/>
      <c r="M76" s="250"/>
      <c r="N76" s="250"/>
      <c r="O76" s="250"/>
      <c r="P76" s="251"/>
      <c r="Q76" s="248"/>
      <c r="R76" s="250"/>
      <c r="S76" s="250"/>
      <c r="T76" s="250"/>
      <c r="U76" s="250"/>
      <c r="V76" s="251"/>
      <c r="W76" s="245"/>
      <c r="X76" s="245"/>
      <c r="Y76" s="245"/>
      <c r="Z76" s="245"/>
      <c r="AA76" s="245"/>
      <c r="AB76" s="246"/>
      <c r="AC76" s="251"/>
      <c r="AD76" s="247"/>
      <c r="AE76" s="248"/>
      <c r="AF76" s="663"/>
      <c r="AG76" s="620"/>
      <c r="AH76" s="638"/>
      <c r="AI76" s="620"/>
      <c r="AJ76" s="638"/>
      <c r="AK76" s="457"/>
    </row>
    <row r="77" spans="1:37" s="714" customFormat="1" ht="27.6" x14ac:dyDescent="0.3">
      <c r="A77" s="747"/>
      <c r="B77" s="23" t="s">
        <v>300</v>
      </c>
      <c r="C77" s="326" t="s">
        <v>1011</v>
      </c>
      <c r="D77" s="318" t="s">
        <v>825</v>
      </c>
      <c r="E77" s="979"/>
      <c r="F77" s="980"/>
      <c r="G77" s="981"/>
      <c r="H77" s="718"/>
      <c r="I77" s="719"/>
      <c r="J77" s="720"/>
      <c r="K77" s="474"/>
      <c r="L77" s="250"/>
      <c r="M77" s="250"/>
      <c r="N77" s="250"/>
      <c r="O77" s="250"/>
      <c r="P77" s="251"/>
      <c r="Q77" s="248"/>
      <c r="R77" s="250"/>
      <c r="S77" s="250"/>
      <c r="T77" s="250"/>
      <c r="U77" s="250"/>
      <c r="V77" s="251"/>
      <c r="W77" s="245"/>
      <c r="X77" s="245"/>
      <c r="Y77" s="245"/>
      <c r="Z77" s="245"/>
      <c r="AA77" s="245"/>
      <c r="AB77" s="246"/>
      <c r="AC77" s="251"/>
      <c r="AD77" s="247"/>
      <c r="AE77" s="248"/>
      <c r="AF77" s="663"/>
      <c r="AG77" s="620"/>
      <c r="AH77" s="638"/>
      <c r="AI77" s="620"/>
      <c r="AJ77" s="638"/>
      <c r="AK77" s="457"/>
    </row>
    <row r="78" spans="1:37" s="714" customFormat="1" x14ac:dyDescent="0.3">
      <c r="A78" s="747"/>
      <c r="B78" s="23" t="s">
        <v>475</v>
      </c>
      <c r="C78" s="326" t="s">
        <v>45</v>
      </c>
      <c r="D78" s="318" t="s">
        <v>826</v>
      </c>
      <c r="E78" s="979"/>
      <c r="F78" s="980"/>
      <c r="G78" s="981"/>
      <c r="H78" s="718"/>
      <c r="I78" s="719"/>
      <c r="J78" s="720"/>
      <c r="K78" s="474"/>
      <c r="L78" s="250"/>
      <c r="M78" s="250"/>
      <c r="N78" s="250"/>
      <c r="O78" s="250"/>
      <c r="P78" s="251"/>
      <c r="Q78" s="248"/>
      <c r="R78" s="250"/>
      <c r="S78" s="250"/>
      <c r="T78" s="250"/>
      <c r="U78" s="250"/>
      <c r="V78" s="251"/>
      <c r="W78" s="245"/>
      <c r="X78" s="245"/>
      <c r="Y78" s="245"/>
      <c r="Z78" s="245"/>
      <c r="AA78" s="245"/>
      <c r="AB78" s="246"/>
      <c r="AC78" s="251"/>
      <c r="AD78" s="247"/>
      <c r="AE78" s="248"/>
      <c r="AF78" s="663"/>
      <c r="AG78" s="620"/>
      <c r="AH78" s="638"/>
      <c r="AI78" s="620"/>
      <c r="AJ78" s="638"/>
      <c r="AK78" s="457"/>
    </row>
    <row r="79" spans="1:37" s="714" customFormat="1" x14ac:dyDescent="0.3">
      <c r="A79" s="747"/>
      <c r="B79" s="23" t="s">
        <v>476</v>
      </c>
      <c r="C79" s="326" t="s">
        <v>45</v>
      </c>
      <c r="D79" s="318" t="s">
        <v>827</v>
      </c>
      <c r="E79" s="979"/>
      <c r="F79" s="980"/>
      <c r="G79" s="981"/>
      <c r="H79" s="718"/>
      <c r="I79" s="719"/>
      <c r="J79" s="720"/>
      <c r="K79" s="474"/>
      <c r="L79" s="250"/>
      <c r="M79" s="250"/>
      <c r="N79" s="250"/>
      <c r="O79" s="250"/>
      <c r="P79" s="251"/>
      <c r="Q79" s="248"/>
      <c r="R79" s="250"/>
      <c r="S79" s="250"/>
      <c r="T79" s="250"/>
      <c r="U79" s="250"/>
      <c r="V79" s="251"/>
      <c r="W79" s="245"/>
      <c r="X79" s="245"/>
      <c r="Y79" s="245"/>
      <c r="Z79" s="245"/>
      <c r="AA79" s="245"/>
      <c r="AB79" s="246"/>
      <c r="AC79" s="251"/>
      <c r="AD79" s="247"/>
      <c r="AE79" s="248"/>
      <c r="AF79" s="663"/>
      <c r="AG79" s="620"/>
      <c r="AH79" s="638"/>
      <c r="AI79" s="620"/>
      <c r="AJ79" s="638"/>
      <c r="AK79" s="457"/>
    </row>
    <row r="80" spans="1:37" s="714" customFormat="1" x14ac:dyDescent="0.3">
      <c r="A80" s="747"/>
      <c r="B80" s="23" t="s">
        <v>301</v>
      </c>
      <c r="C80" s="326" t="s">
        <v>1010</v>
      </c>
      <c r="D80" s="319"/>
      <c r="E80" s="979"/>
      <c r="F80" s="980"/>
      <c r="G80" s="981"/>
      <c r="H80" s="718"/>
      <c r="I80" s="719"/>
      <c r="J80" s="720"/>
      <c r="K80" s="474"/>
      <c r="L80" s="250"/>
      <c r="M80" s="250"/>
      <c r="N80" s="250"/>
      <c r="O80" s="250"/>
      <c r="P80" s="251"/>
      <c r="Q80" s="248"/>
      <c r="R80" s="250"/>
      <c r="S80" s="250"/>
      <c r="T80" s="250"/>
      <c r="U80" s="250"/>
      <c r="V80" s="251"/>
      <c r="W80" s="245"/>
      <c r="X80" s="245"/>
      <c r="Y80" s="245"/>
      <c r="Z80" s="245"/>
      <c r="AA80" s="245"/>
      <c r="AB80" s="246"/>
      <c r="AC80" s="251"/>
      <c r="AD80" s="247"/>
      <c r="AE80" s="248"/>
      <c r="AF80" s="663"/>
      <c r="AG80" s="620"/>
      <c r="AH80" s="638"/>
      <c r="AI80" s="620"/>
      <c r="AJ80" s="638"/>
      <c r="AK80" s="457"/>
    </row>
    <row r="81" spans="1:37" s="714" customFormat="1" x14ac:dyDescent="0.3">
      <c r="A81" s="747"/>
      <c r="B81" s="23" t="s">
        <v>302</v>
      </c>
      <c r="C81" s="326" t="s">
        <v>1010</v>
      </c>
      <c r="D81" s="319"/>
      <c r="E81" s="979"/>
      <c r="F81" s="980"/>
      <c r="G81" s="981"/>
      <c r="H81" s="718"/>
      <c r="I81" s="719"/>
      <c r="J81" s="720"/>
      <c r="K81" s="474"/>
      <c r="L81" s="250"/>
      <c r="M81" s="250"/>
      <c r="N81" s="250"/>
      <c r="O81" s="250"/>
      <c r="P81" s="251"/>
      <c r="Q81" s="248"/>
      <c r="R81" s="250"/>
      <c r="S81" s="250"/>
      <c r="T81" s="250"/>
      <c r="U81" s="250"/>
      <c r="V81" s="251"/>
      <c r="W81" s="245"/>
      <c r="X81" s="245"/>
      <c r="Y81" s="245"/>
      <c r="Z81" s="245"/>
      <c r="AA81" s="245"/>
      <c r="AB81" s="246"/>
      <c r="AC81" s="251"/>
      <c r="AD81" s="247"/>
      <c r="AE81" s="248"/>
      <c r="AF81" s="663"/>
      <c r="AG81" s="620"/>
      <c r="AH81" s="638"/>
      <c r="AI81" s="620"/>
      <c r="AJ81" s="638"/>
      <c r="AK81" s="457"/>
    </row>
    <row r="82" spans="1:37" s="149" customFormat="1" x14ac:dyDescent="0.3">
      <c r="A82" s="333" t="s">
        <v>63</v>
      </c>
      <c r="B82" s="332"/>
      <c r="C82" s="349"/>
      <c r="D82" s="359"/>
      <c r="E82" s="1005"/>
      <c r="F82" s="1006"/>
      <c r="G82" s="1007"/>
      <c r="H82" s="484"/>
      <c r="I82" s="458"/>
      <c r="J82" s="365"/>
      <c r="K82" s="452"/>
      <c r="L82" s="337"/>
      <c r="M82" s="337"/>
      <c r="N82" s="337"/>
      <c r="O82" s="337"/>
      <c r="P82" s="599"/>
      <c r="Q82" s="601"/>
      <c r="R82" s="337"/>
      <c r="S82" s="337"/>
      <c r="T82" s="337"/>
      <c r="U82" s="337"/>
      <c r="V82" s="599"/>
      <c r="W82" s="726"/>
      <c r="X82" s="726"/>
      <c r="Y82" s="726"/>
      <c r="Z82" s="726"/>
      <c r="AA82" s="726"/>
      <c r="AB82" s="728"/>
      <c r="AC82" s="251"/>
      <c r="AD82" s="247"/>
      <c r="AE82" s="248"/>
      <c r="AF82" s="664" t="s">
        <v>135</v>
      </c>
      <c r="AG82" s="728" t="s">
        <v>761</v>
      </c>
      <c r="AH82" s="639" t="s">
        <v>135</v>
      </c>
      <c r="AI82" s="728" t="s">
        <v>761</v>
      </c>
      <c r="AJ82" s="639" t="s">
        <v>135</v>
      </c>
      <c r="AK82" s="677" t="s">
        <v>761</v>
      </c>
    </row>
    <row r="83" spans="1:37" s="149" customFormat="1" ht="27.6" x14ac:dyDescent="0.3">
      <c r="A83" s="3"/>
      <c r="B83" s="23" t="s">
        <v>64</v>
      </c>
      <c r="C83" s="308" t="s">
        <v>215</v>
      </c>
      <c r="D83" s="319"/>
      <c r="E83" s="960"/>
      <c r="F83" s="961"/>
      <c r="G83" s="962"/>
      <c r="H83" s="454"/>
      <c r="I83" s="241"/>
      <c r="J83" s="243"/>
      <c r="K83" s="474"/>
      <c r="L83" s="250"/>
      <c r="M83" s="250"/>
      <c r="N83" s="250"/>
      <c r="O83" s="250"/>
      <c r="P83" s="251"/>
      <c r="Q83" s="248"/>
      <c r="R83" s="250"/>
      <c r="S83" s="250"/>
      <c r="T83" s="250"/>
      <c r="U83" s="250"/>
      <c r="V83" s="251"/>
      <c r="W83" s="250"/>
      <c r="X83" s="250"/>
      <c r="Y83" s="250"/>
      <c r="Z83" s="250"/>
      <c r="AA83" s="729"/>
      <c r="AB83" s="730"/>
      <c r="AC83" s="242"/>
      <c r="AD83" s="239"/>
      <c r="AE83" s="240"/>
      <c r="AF83" s="665" t="s">
        <v>215</v>
      </c>
      <c r="AG83" s="89" t="s">
        <v>976</v>
      </c>
      <c r="AH83" s="640" t="s">
        <v>215</v>
      </c>
      <c r="AI83" s="89" t="s">
        <v>976</v>
      </c>
      <c r="AJ83" s="640" t="s">
        <v>762</v>
      </c>
      <c r="AK83" s="261" t="s">
        <v>1624</v>
      </c>
    </row>
    <row r="84" spans="1:37" s="149" customFormat="1" ht="54.75" customHeight="1" x14ac:dyDescent="0.3">
      <c r="A84" s="3"/>
      <c r="B84" s="23" t="s">
        <v>192</v>
      </c>
      <c r="C84" s="308" t="s">
        <v>169</v>
      </c>
      <c r="D84" s="319"/>
      <c r="E84" s="960"/>
      <c r="F84" s="961"/>
      <c r="G84" s="962"/>
      <c r="H84" s="454"/>
      <c r="I84" s="241"/>
      <c r="J84" s="243"/>
      <c r="K84" s="453"/>
      <c r="L84" s="241"/>
      <c r="M84" s="241"/>
      <c r="N84" s="241"/>
      <c r="O84" s="241"/>
      <c r="P84" s="242"/>
      <c r="Q84" s="240"/>
      <c r="R84" s="241"/>
      <c r="S84" s="241"/>
      <c r="T84" s="241"/>
      <c r="U84" s="241"/>
      <c r="V84" s="242"/>
      <c r="W84" s="729"/>
      <c r="X84" s="729"/>
      <c r="Y84" s="729"/>
      <c r="Z84" s="729"/>
      <c r="AA84" s="729"/>
      <c r="AB84" s="730"/>
      <c r="AC84" s="242"/>
      <c r="AD84" s="239"/>
      <c r="AE84" s="240"/>
      <c r="AF84" s="665" t="s">
        <v>198</v>
      </c>
      <c r="AG84" s="93" t="s">
        <v>49</v>
      </c>
      <c r="AH84" s="628" t="s">
        <v>759</v>
      </c>
      <c r="AI84" s="89" t="s">
        <v>759</v>
      </c>
      <c r="AJ84" s="628" t="s">
        <v>198</v>
      </c>
      <c r="AK84" s="261" t="s">
        <v>49</v>
      </c>
    </row>
    <row r="85" spans="1:37" s="149" customFormat="1" ht="13.8" x14ac:dyDescent="0.3">
      <c r="A85" s="3"/>
      <c r="B85" s="23" t="s">
        <v>193</v>
      </c>
      <c r="C85" s="308" t="s">
        <v>178</v>
      </c>
      <c r="D85" s="319"/>
      <c r="E85" s="960"/>
      <c r="F85" s="961"/>
      <c r="G85" s="962"/>
      <c r="H85" s="454"/>
      <c r="I85" s="241"/>
      <c r="J85" s="243"/>
      <c r="K85" s="453"/>
      <c r="L85" s="241"/>
      <c r="M85" s="241"/>
      <c r="N85" s="241"/>
      <c r="O85" s="241"/>
      <c r="P85" s="242"/>
      <c r="Q85" s="240"/>
      <c r="R85" s="241"/>
      <c r="S85" s="241"/>
      <c r="T85" s="241"/>
      <c r="U85" s="241"/>
      <c r="V85" s="242"/>
      <c r="W85" s="729"/>
      <c r="X85" s="729"/>
      <c r="Y85" s="729"/>
      <c r="Z85" s="729"/>
      <c r="AA85" s="729"/>
      <c r="AB85" s="730"/>
      <c r="AC85" s="242"/>
      <c r="AD85" s="239"/>
      <c r="AE85" s="240"/>
      <c r="AF85" s="666" t="s">
        <v>178</v>
      </c>
      <c r="AG85" s="93" t="s">
        <v>182</v>
      </c>
      <c r="AH85" s="628" t="s">
        <v>759</v>
      </c>
      <c r="AI85" s="155" t="s">
        <v>759</v>
      </c>
      <c r="AJ85" s="628" t="s">
        <v>178</v>
      </c>
      <c r="AK85" s="261" t="s">
        <v>178</v>
      </c>
    </row>
    <row r="86" spans="1:37" s="149" customFormat="1" ht="55.2" x14ac:dyDescent="0.3">
      <c r="A86" s="3"/>
      <c r="B86" s="23" t="s">
        <v>72</v>
      </c>
      <c r="C86" s="308" t="s">
        <v>45</v>
      </c>
      <c r="D86" s="319"/>
      <c r="E86" s="960"/>
      <c r="F86" s="961"/>
      <c r="G86" s="962"/>
      <c r="H86" s="454"/>
      <c r="I86" s="241"/>
      <c r="J86" s="243"/>
      <c r="K86" s="453"/>
      <c r="L86" s="241"/>
      <c r="M86" s="241"/>
      <c r="N86" s="241"/>
      <c r="O86" s="241"/>
      <c r="P86" s="242"/>
      <c r="Q86" s="240"/>
      <c r="R86" s="241"/>
      <c r="S86" s="241"/>
      <c r="T86" s="241"/>
      <c r="U86" s="241"/>
      <c r="V86" s="242"/>
      <c r="W86" s="729"/>
      <c r="X86" s="729"/>
      <c r="Y86" s="729"/>
      <c r="Z86" s="729"/>
      <c r="AA86" s="729"/>
      <c r="AB86" s="730"/>
      <c r="AC86" s="242"/>
      <c r="AD86" s="239"/>
      <c r="AE86" s="240"/>
      <c r="AF86" s="665" t="s">
        <v>45</v>
      </c>
      <c r="AG86" s="89" t="s">
        <v>1669</v>
      </c>
      <c r="AH86" s="628" t="s">
        <v>45</v>
      </c>
      <c r="AI86" s="155" t="s">
        <v>759</v>
      </c>
      <c r="AJ86" s="633" t="s">
        <v>45</v>
      </c>
      <c r="AK86" s="636" t="s">
        <v>45</v>
      </c>
    </row>
    <row r="87" spans="1:37" s="149" customFormat="1" ht="59.25" customHeight="1" x14ac:dyDescent="0.3">
      <c r="A87" s="3"/>
      <c r="B87" s="23" t="s">
        <v>73</v>
      </c>
      <c r="C87" s="308" t="s">
        <v>45</v>
      </c>
      <c r="D87" s="319"/>
      <c r="E87" s="960"/>
      <c r="F87" s="961"/>
      <c r="G87" s="962"/>
      <c r="H87" s="454"/>
      <c r="I87" s="241"/>
      <c r="J87" s="243"/>
      <c r="K87" s="453"/>
      <c r="L87" s="241"/>
      <c r="M87" s="241"/>
      <c r="N87" s="241"/>
      <c r="O87" s="241"/>
      <c r="P87" s="242"/>
      <c r="Q87" s="240"/>
      <c r="R87" s="241"/>
      <c r="S87" s="241"/>
      <c r="T87" s="241"/>
      <c r="U87" s="241"/>
      <c r="V87" s="242"/>
      <c r="W87" s="729"/>
      <c r="X87" s="729"/>
      <c r="Y87" s="729"/>
      <c r="Z87" s="729"/>
      <c r="AA87" s="729"/>
      <c r="AB87" s="730"/>
      <c r="AC87" s="242"/>
      <c r="AD87" s="239"/>
      <c r="AE87" s="240"/>
      <c r="AF87" s="667" t="s">
        <v>45</v>
      </c>
      <c r="AG87" s="643" t="s">
        <v>45</v>
      </c>
      <c r="AH87" s="628" t="s">
        <v>45</v>
      </c>
      <c r="AI87" s="155" t="s">
        <v>45</v>
      </c>
      <c r="AJ87" s="633" t="s">
        <v>45</v>
      </c>
      <c r="AK87" s="636" t="s">
        <v>45</v>
      </c>
    </row>
    <row r="88" spans="1:37" s="149" customFormat="1" ht="25.5" customHeight="1" x14ac:dyDescent="0.3">
      <c r="A88" s="3"/>
      <c r="B88" s="23" t="s">
        <v>323</v>
      </c>
      <c r="C88" s="308" t="s">
        <v>45</v>
      </c>
      <c r="D88" s="319"/>
      <c r="E88" s="960"/>
      <c r="F88" s="961"/>
      <c r="G88" s="962"/>
      <c r="H88" s="454"/>
      <c r="I88" s="241"/>
      <c r="J88" s="243"/>
      <c r="K88" s="453"/>
      <c r="L88" s="241"/>
      <c r="M88" s="241"/>
      <c r="N88" s="241"/>
      <c r="O88" s="241"/>
      <c r="P88" s="242"/>
      <c r="Q88" s="240"/>
      <c r="R88" s="241"/>
      <c r="S88" s="241"/>
      <c r="T88" s="241"/>
      <c r="U88" s="241"/>
      <c r="V88" s="242"/>
      <c r="W88" s="729"/>
      <c r="X88" s="729"/>
      <c r="Y88" s="729"/>
      <c r="Z88" s="729"/>
      <c r="AA88" s="729"/>
      <c r="AB88" s="730"/>
      <c r="AC88" s="242"/>
      <c r="AD88" s="239"/>
      <c r="AE88" s="240"/>
      <c r="AF88" s="668" t="s">
        <v>45</v>
      </c>
      <c r="AG88" s="89" t="s">
        <v>45</v>
      </c>
      <c r="AH88" s="628" t="s">
        <v>45</v>
      </c>
      <c r="AI88" s="155" t="s">
        <v>45</v>
      </c>
      <c r="AJ88" s="633" t="s">
        <v>758</v>
      </c>
      <c r="AK88" s="636" t="s">
        <v>763</v>
      </c>
    </row>
    <row r="89" spans="1:37" s="149" customFormat="1" ht="93.75" customHeight="1" x14ac:dyDescent="0.3">
      <c r="A89" s="3"/>
      <c r="B89" s="23" t="s">
        <v>243</v>
      </c>
      <c r="C89" s="308" t="s">
        <v>956</v>
      </c>
      <c r="D89" s="319"/>
      <c r="E89" s="960"/>
      <c r="F89" s="961"/>
      <c r="G89" s="962"/>
      <c r="H89" s="454"/>
      <c r="I89" s="241"/>
      <c r="J89" s="243"/>
      <c r="K89" s="453"/>
      <c r="L89" s="241"/>
      <c r="M89" s="241"/>
      <c r="N89" s="241"/>
      <c r="O89" s="241"/>
      <c r="P89" s="242"/>
      <c r="Q89" s="240"/>
      <c r="R89" s="241"/>
      <c r="S89" s="241"/>
      <c r="T89" s="241"/>
      <c r="U89" s="241"/>
      <c r="V89" s="242"/>
      <c r="W89" s="729"/>
      <c r="X89" s="729"/>
      <c r="Y89" s="729"/>
      <c r="Z89" s="729"/>
      <c r="AA89" s="729"/>
      <c r="AB89" s="730"/>
      <c r="AC89" s="242"/>
      <c r="AD89" s="239"/>
      <c r="AE89" s="240"/>
      <c r="AF89" s="665" t="s">
        <v>617</v>
      </c>
      <c r="AG89" s="89" t="s">
        <v>617</v>
      </c>
      <c r="AH89" s="640" t="s">
        <v>617</v>
      </c>
      <c r="AI89" s="155" t="s">
        <v>617</v>
      </c>
      <c r="AJ89" s="633" t="s">
        <v>1103</v>
      </c>
      <c r="AK89" s="636" t="s">
        <v>1103</v>
      </c>
    </row>
    <row r="90" spans="1:37" s="149" customFormat="1" ht="27.6" x14ac:dyDescent="0.3">
      <c r="A90" s="3"/>
      <c r="B90" s="280" t="s">
        <v>834</v>
      </c>
      <c r="C90" s="308" t="s">
        <v>240</v>
      </c>
      <c r="D90" s="319"/>
      <c r="E90" s="960"/>
      <c r="F90" s="961"/>
      <c r="G90" s="962"/>
      <c r="H90" s="454"/>
      <c r="I90" s="241"/>
      <c r="J90" s="243"/>
      <c r="K90" s="453"/>
      <c r="L90" s="241"/>
      <c r="M90" s="241"/>
      <c r="N90" s="241"/>
      <c r="O90" s="241"/>
      <c r="P90" s="242"/>
      <c r="Q90" s="240"/>
      <c r="R90" s="241"/>
      <c r="S90" s="241"/>
      <c r="T90" s="241"/>
      <c r="U90" s="241"/>
      <c r="V90" s="242"/>
      <c r="W90" s="729"/>
      <c r="X90" s="729"/>
      <c r="Y90" s="729"/>
      <c r="Z90" s="729"/>
      <c r="AA90" s="729"/>
      <c r="AB90" s="730"/>
      <c r="AC90" s="242"/>
      <c r="AD90" s="239"/>
      <c r="AE90" s="240"/>
      <c r="AF90" s="668" t="s">
        <v>1504</v>
      </c>
      <c r="AG90" s="514" t="s">
        <v>767</v>
      </c>
      <c r="AH90" s="640" t="s">
        <v>759</v>
      </c>
      <c r="AI90" s="89" t="s">
        <v>759</v>
      </c>
      <c r="AJ90" s="641" t="s">
        <v>1344</v>
      </c>
      <c r="AK90" s="636" t="s">
        <v>1505</v>
      </c>
    </row>
    <row r="91" spans="1:37" s="149" customFormat="1" ht="55.2" x14ac:dyDescent="0.3">
      <c r="A91" s="3"/>
      <c r="B91" s="23" t="s">
        <v>67</v>
      </c>
      <c r="C91" s="326" t="s">
        <v>957</v>
      </c>
      <c r="D91" s="319"/>
      <c r="E91" s="960"/>
      <c r="F91" s="961"/>
      <c r="G91" s="962"/>
      <c r="H91" s="454"/>
      <c r="I91" s="241"/>
      <c r="J91" s="243"/>
      <c r="K91" s="453"/>
      <c r="L91" s="241"/>
      <c r="M91" s="241"/>
      <c r="N91" s="241"/>
      <c r="O91" s="241"/>
      <c r="P91" s="242"/>
      <c r="Q91" s="240"/>
      <c r="R91" s="241"/>
      <c r="S91" s="241"/>
      <c r="T91" s="241"/>
      <c r="U91" s="241"/>
      <c r="V91" s="242"/>
      <c r="W91" s="729"/>
      <c r="X91" s="729"/>
      <c r="Y91" s="729"/>
      <c r="Z91" s="729"/>
      <c r="AA91" s="729"/>
      <c r="AB91" s="730"/>
      <c r="AC91" s="242"/>
      <c r="AD91" s="239"/>
      <c r="AE91" s="240"/>
      <c r="AF91" s="665" t="s">
        <v>1309</v>
      </c>
      <c r="AG91" s="89" t="s">
        <v>1195</v>
      </c>
      <c r="AH91" s="640" t="s">
        <v>759</v>
      </c>
      <c r="AI91" s="89" t="s">
        <v>759</v>
      </c>
      <c r="AJ91" s="628" t="s">
        <v>1309</v>
      </c>
      <c r="AK91" s="261" t="s">
        <v>1670</v>
      </c>
    </row>
    <row r="92" spans="1:37" s="149" customFormat="1" ht="27.6" x14ac:dyDescent="0.3">
      <c r="A92" s="3"/>
      <c r="B92" s="23" t="s">
        <v>68</v>
      </c>
      <c r="C92" s="308" t="s">
        <v>578</v>
      </c>
      <c r="D92" s="319"/>
      <c r="E92" s="960"/>
      <c r="F92" s="961"/>
      <c r="G92" s="962"/>
      <c r="H92" s="454"/>
      <c r="I92" s="241"/>
      <c r="J92" s="243"/>
      <c r="K92" s="453"/>
      <c r="L92" s="241"/>
      <c r="M92" s="241"/>
      <c r="N92" s="241"/>
      <c r="O92" s="241"/>
      <c r="P92" s="242"/>
      <c r="Q92" s="240"/>
      <c r="R92" s="241"/>
      <c r="S92" s="241"/>
      <c r="T92" s="241"/>
      <c r="U92" s="241"/>
      <c r="V92" s="242"/>
      <c r="W92" s="729"/>
      <c r="X92" s="729"/>
      <c r="Y92" s="729"/>
      <c r="Z92" s="729"/>
      <c r="AA92" s="729"/>
      <c r="AB92" s="730"/>
      <c r="AC92" s="242"/>
      <c r="AD92" s="239"/>
      <c r="AE92" s="240"/>
      <c r="AF92" s="666" t="s">
        <v>578</v>
      </c>
      <c r="AG92" s="93" t="s">
        <v>49</v>
      </c>
      <c r="AH92" s="627" t="s">
        <v>759</v>
      </c>
      <c r="AI92" s="93" t="s">
        <v>759</v>
      </c>
      <c r="AJ92" s="628" t="s">
        <v>1125</v>
      </c>
      <c r="AK92" s="261" t="s">
        <v>1125</v>
      </c>
    </row>
    <row r="93" spans="1:37" s="149" customFormat="1" ht="27.6" x14ac:dyDescent="0.3">
      <c r="A93" s="3"/>
      <c r="B93" s="23" t="s">
        <v>69</v>
      </c>
      <c r="C93" s="308" t="s">
        <v>949</v>
      </c>
      <c r="D93" s="319"/>
      <c r="E93" s="960"/>
      <c r="F93" s="961"/>
      <c r="G93" s="962"/>
      <c r="H93" s="454"/>
      <c r="I93" s="241"/>
      <c r="J93" s="243"/>
      <c r="K93" s="453"/>
      <c r="L93" s="241"/>
      <c r="M93" s="241"/>
      <c r="N93" s="241"/>
      <c r="O93" s="241"/>
      <c r="P93" s="242"/>
      <c r="Q93" s="240"/>
      <c r="R93" s="241"/>
      <c r="S93" s="241"/>
      <c r="T93" s="241"/>
      <c r="U93" s="241"/>
      <c r="V93" s="242"/>
      <c r="W93" s="729"/>
      <c r="X93" s="729"/>
      <c r="Y93" s="729"/>
      <c r="Z93" s="729"/>
      <c r="AA93" s="729"/>
      <c r="AB93" s="730"/>
      <c r="AC93" s="242"/>
      <c r="AD93" s="239"/>
      <c r="AE93" s="240"/>
      <c r="AF93" s="665" t="s">
        <v>330</v>
      </c>
      <c r="AG93" s="93" t="s">
        <v>45</v>
      </c>
      <c r="AH93" s="628" t="s">
        <v>759</v>
      </c>
      <c r="AI93" s="93" t="s">
        <v>759</v>
      </c>
      <c r="AJ93" s="628" t="s">
        <v>1126</v>
      </c>
      <c r="AK93" s="261" t="s">
        <v>1126</v>
      </c>
    </row>
    <row r="94" spans="1:37" s="149" customFormat="1" ht="309.75" customHeight="1" x14ac:dyDescent="0.3">
      <c r="A94" s="3"/>
      <c r="B94" s="23" t="s">
        <v>885</v>
      </c>
      <c r="C94" s="308" t="s">
        <v>951</v>
      </c>
      <c r="D94" s="319"/>
      <c r="E94" s="960"/>
      <c r="F94" s="961"/>
      <c r="G94" s="962"/>
      <c r="H94" s="454"/>
      <c r="I94" s="241"/>
      <c r="J94" s="243"/>
      <c r="K94" s="453"/>
      <c r="L94" s="241"/>
      <c r="M94" s="241"/>
      <c r="N94" s="241"/>
      <c r="O94" s="241"/>
      <c r="P94" s="242"/>
      <c r="Q94" s="240"/>
      <c r="R94" s="241"/>
      <c r="S94" s="241"/>
      <c r="T94" s="241"/>
      <c r="U94" s="241"/>
      <c r="V94" s="242"/>
      <c r="W94" s="729"/>
      <c r="X94" s="729"/>
      <c r="Y94" s="729"/>
      <c r="Z94" s="729"/>
      <c r="AA94" s="729"/>
      <c r="AB94" s="730"/>
      <c r="AC94" s="242"/>
      <c r="AD94" s="239"/>
      <c r="AE94" s="240"/>
      <c r="AF94" s="665" t="s">
        <v>1882</v>
      </c>
      <c r="AG94" s="155" t="s">
        <v>1881</v>
      </c>
      <c r="AH94" s="628" t="s">
        <v>1882</v>
      </c>
      <c r="AI94" s="155" t="s">
        <v>1881</v>
      </c>
      <c r="AJ94" s="628" t="s">
        <v>1883</v>
      </c>
      <c r="AK94" s="261" t="s">
        <v>1884</v>
      </c>
    </row>
    <row r="95" spans="1:37" s="149" customFormat="1" ht="199.5" customHeight="1" x14ac:dyDescent="0.3">
      <c r="A95" s="3"/>
      <c r="B95" s="23" t="s">
        <v>312</v>
      </c>
      <c r="C95" s="308" t="s">
        <v>950</v>
      </c>
      <c r="D95" s="319"/>
      <c r="E95" s="960"/>
      <c r="F95" s="961"/>
      <c r="G95" s="962"/>
      <c r="H95" s="454"/>
      <c r="I95" s="241"/>
      <c r="J95" s="243"/>
      <c r="K95" s="453"/>
      <c r="L95" s="241"/>
      <c r="M95" s="241"/>
      <c r="N95" s="241"/>
      <c r="O95" s="241"/>
      <c r="P95" s="242"/>
      <c r="Q95" s="240"/>
      <c r="R95" s="241"/>
      <c r="S95" s="241"/>
      <c r="T95" s="241"/>
      <c r="U95" s="241"/>
      <c r="V95" s="242"/>
      <c r="W95" s="729"/>
      <c r="X95" s="729"/>
      <c r="Y95" s="729"/>
      <c r="Z95" s="729"/>
      <c r="AA95" s="729"/>
      <c r="AB95" s="730"/>
      <c r="AC95" s="242"/>
      <c r="AD95" s="239"/>
      <c r="AE95" s="240"/>
      <c r="AF95" s="665" t="s">
        <v>45</v>
      </c>
      <c r="AG95" s="155" t="s">
        <v>1401</v>
      </c>
      <c r="AH95" s="628" t="s">
        <v>45</v>
      </c>
      <c r="AI95" s="155" t="s">
        <v>1436</v>
      </c>
      <c r="AJ95" s="628" t="s">
        <v>45</v>
      </c>
      <c r="AK95" s="261" t="s">
        <v>45</v>
      </c>
    </row>
    <row r="96" spans="1:37" s="149" customFormat="1" ht="13.8" x14ac:dyDescent="0.3">
      <c r="A96" s="3"/>
      <c r="B96" s="23" t="s">
        <v>70</v>
      </c>
      <c r="C96" s="308" t="s">
        <v>238</v>
      </c>
      <c r="D96" s="319"/>
      <c r="E96" s="960"/>
      <c r="F96" s="961"/>
      <c r="G96" s="962"/>
      <c r="H96" s="454"/>
      <c r="I96" s="241"/>
      <c r="J96" s="243"/>
      <c r="K96" s="453"/>
      <c r="L96" s="241"/>
      <c r="M96" s="241"/>
      <c r="N96" s="241"/>
      <c r="O96" s="241"/>
      <c r="P96" s="242"/>
      <c r="Q96" s="240"/>
      <c r="R96" s="241"/>
      <c r="S96" s="241"/>
      <c r="T96" s="241"/>
      <c r="U96" s="241"/>
      <c r="V96" s="242"/>
      <c r="W96" s="729"/>
      <c r="X96" s="729"/>
      <c r="Y96" s="729"/>
      <c r="Z96" s="729"/>
      <c r="AA96" s="729"/>
      <c r="AB96" s="730"/>
      <c r="AC96" s="242"/>
      <c r="AD96" s="239"/>
      <c r="AE96" s="240"/>
      <c r="AF96" s="666" t="s">
        <v>238</v>
      </c>
      <c r="AG96" s="148" t="s">
        <v>186</v>
      </c>
      <c r="AH96" s="628" t="s">
        <v>759</v>
      </c>
      <c r="AI96" s="148" t="s">
        <v>759</v>
      </c>
      <c r="AJ96" s="627" t="s">
        <v>238</v>
      </c>
      <c r="AK96" s="273" t="s">
        <v>238</v>
      </c>
    </row>
    <row r="97" spans="1:37" s="149" customFormat="1" ht="55.2" x14ac:dyDescent="0.3">
      <c r="A97" s="3"/>
      <c r="B97" s="23" t="s">
        <v>836</v>
      </c>
      <c r="C97" s="308" t="s">
        <v>1104</v>
      </c>
      <c r="D97" s="319"/>
      <c r="E97" s="960"/>
      <c r="F97" s="961"/>
      <c r="G97" s="962"/>
      <c r="H97" s="454"/>
      <c r="I97" s="241"/>
      <c r="J97" s="243"/>
      <c r="K97" s="453"/>
      <c r="L97" s="241"/>
      <c r="M97" s="241"/>
      <c r="N97" s="241"/>
      <c r="O97" s="241"/>
      <c r="P97" s="242"/>
      <c r="Q97" s="240"/>
      <c r="R97" s="241"/>
      <c r="S97" s="241"/>
      <c r="T97" s="241"/>
      <c r="U97" s="241"/>
      <c r="V97" s="242"/>
      <c r="W97" s="729"/>
      <c r="X97" s="729"/>
      <c r="Y97" s="729"/>
      <c r="Z97" s="729"/>
      <c r="AA97" s="729"/>
      <c r="AB97" s="730"/>
      <c r="AC97" s="242"/>
      <c r="AD97" s="239"/>
      <c r="AE97" s="240"/>
      <c r="AF97" s="666" t="s">
        <v>769</v>
      </c>
      <c r="AG97" s="148" t="s">
        <v>769</v>
      </c>
      <c r="AH97" s="628" t="s">
        <v>45</v>
      </c>
      <c r="AI97" s="155" t="s">
        <v>1134</v>
      </c>
      <c r="AJ97" s="629" t="s">
        <v>45</v>
      </c>
      <c r="AK97" s="161" t="s">
        <v>45</v>
      </c>
    </row>
    <row r="98" spans="1:37" s="149" customFormat="1" ht="13.8" x14ac:dyDescent="0.3">
      <c r="A98" s="3"/>
      <c r="B98" s="23" t="s">
        <v>835</v>
      </c>
      <c r="C98" s="308" t="s">
        <v>770</v>
      </c>
      <c r="D98" s="319"/>
      <c r="E98" s="960"/>
      <c r="F98" s="961"/>
      <c r="G98" s="962"/>
      <c r="H98" s="454"/>
      <c r="I98" s="241"/>
      <c r="J98" s="243"/>
      <c r="K98" s="453"/>
      <c r="L98" s="241"/>
      <c r="M98" s="241"/>
      <c r="N98" s="241"/>
      <c r="O98" s="241"/>
      <c r="P98" s="242"/>
      <c r="Q98" s="240"/>
      <c r="R98" s="241"/>
      <c r="S98" s="241"/>
      <c r="T98" s="241"/>
      <c r="U98" s="241"/>
      <c r="V98" s="242"/>
      <c r="W98" s="729"/>
      <c r="X98" s="729"/>
      <c r="Y98" s="729"/>
      <c r="Z98" s="729"/>
      <c r="AA98" s="729"/>
      <c r="AB98" s="730"/>
      <c r="AC98" s="242"/>
      <c r="AD98" s="239"/>
      <c r="AE98" s="240"/>
      <c r="AF98" s="666" t="s">
        <v>769</v>
      </c>
      <c r="AG98" s="148" t="s">
        <v>769</v>
      </c>
      <c r="AH98" s="628" t="s">
        <v>45</v>
      </c>
      <c r="AI98" s="148" t="s">
        <v>45</v>
      </c>
      <c r="AJ98" s="629" t="s">
        <v>45</v>
      </c>
      <c r="AK98" s="161" t="s">
        <v>45</v>
      </c>
    </row>
    <row r="99" spans="1:37" x14ac:dyDescent="0.3">
      <c r="A99" s="3"/>
      <c r="B99" s="23" t="s">
        <v>71</v>
      </c>
      <c r="C99" s="304" t="s">
        <v>770</v>
      </c>
      <c r="D99" s="319"/>
      <c r="E99" s="960"/>
      <c r="F99" s="961"/>
      <c r="G99" s="962"/>
      <c r="H99" s="454"/>
      <c r="I99" s="241"/>
      <c r="J99" s="243"/>
      <c r="K99" s="453"/>
      <c r="L99" s="241"/>
      <c r="M99" s="241"/>
      <c r="N99" s="241"/>
      <c r="O99" s="241"/>
      <c r="P99" s="242"/>
      <c r="Q99" s="240"/>
      <c r="R99" s="241"/>
      <c r="S99" s="241"/>
      <c r="T99" s="241"/>
      <c r="U99" s="241"/>
      <c r="V99" s="242"/>
      <c r="W99" s="729"/>
      <c r="X99" s="729"/>
      <c r="Y99" s="729"/>
      <c r="Z99" s="729"/>
      <c r="AA99" s="729"/>
      <c r="AB99" s="730"/>
      <c r="AC99" s="242"/>
      <c r="AD99" s="239"/>
      <c r="AE99" s="240"/>
      <c r="AF99" s="675"/>
      <c r="AG99" s="250"/>
      <c r="AH99" s="642"/>
      <c r="AI99" s="250"/>
      <c r="AJ99" s="642"/>
      <c r="AK99" s="254"/>
    </row>
    <row r="100" spans="1:37" ht="69" x14ac:dyDescent="0.3">
      <c r="B100" s="23" t="s">
        <v>131</v>
      </c>
      <c r="C100" s="304" t="s">
        <v>1923</v>
      </c>
      <c r="D100" s="319"/>
      <c r="E100" s="960"/>
      <c r="F100" s="961"/>
      <c r="G100" s="962"/>
      <c r="H100" s="454"/>
      <c r="I100" s="241"/>
      <c r="J100" s="243"/>
      <c r="K100" s="453"/>
      <c r="L100" s="241"/>
      <c r="M100" s="241"/>
      <c r="N100" s="241"/>
      <c r="O100" s="241"/>
      <c r="P100" s="242"/>
      <c r="Q100" s="240"/>
      <c r="R100" s="241"/>
      <c r="S100" s="241"/>
      <c r="T100" s="241"/>
      <c r="U100" s="241"/>
      <c r="V100" s="242"/>
      <c r="W100" s="729"/>
      <c r="X100" s="729"/>
      <c r="Y100" s="729"/>
      <c r="Z100" s="729"/>
      <c r="AA100" s="160"/>
      <c r="AB100" s="624"/>
      <c r="AC100" s="242"/>
      <c r="AD100" s="239"/>
      <c r="AE100" s="240"/>
      <c r="AF100" s="666" t="s">
        <v>769</v>
      </c>
      <c r="AG100" s="148" t="s">
        <v>769</v>
      </c>
      <c r="AH100" s="633" t="s">
        <v>616</v>
      </c>
      <c r="AI100" s="155" t="s">
        <v>1347</v>
      </c>
      <c r="AJ100" s="633" t="s">
        <v>616</v>
      </c>
      <c r="AK100" s="261" t="s">
        <v>1347</v>
      </c>
    </row>
    <row r="101" spans="1:37" x14ac:dyDescent="0.3">
      <c r="B101" s="280" t="s">
        <v>954</v>
      </c>
      <c r="C101" s="308" t="s">
        <v>770</v>
      </c>
      <c r="D101" s="319"/>
      <c r="E101" s="960"/>
      <c r="F101" s="961"/>
      <c r="G101" s="962"/>
      <c r="H101" s="454"/>
      <c r="I101" s="241"/>
      <c r="J101" s="243"/>
      <c r="K101" s="475" t="s">
        <v>770</v>
      </c>
      <c r="L101" s="148" t="s">
        <v>770</v>
      </c>
      <c r="M101" s="148" t="s">
        <v>770</v>
      </c>
      <c r="N101" s="148" t="s">
        <v>770</v>
      </c>
      <c r="O101" s="148" t="s">
        <v>770</v>
      </c>
      <c r="P101" s="148" t="s">
        <v>770</v>
      </c>
      <c r="Q101" s="229" t="s">
        <v>1109</v>
      </c>
      <c r="R101" s="148" t="s">
        <v>1108</v>
      </c>
      <c r="S101" s="148" t="s">
        <v>839</v>
      </c>
      <c r="T101" s="148" t="s">
        <v>1110</v>
      </c>
      <c r="U101" s="148" t="s">
        <v>839</v>
      </c>
      <c r="V101" s="93" t="s">
        <v>1109</v>
      </c>
      <c r="W101" s="148" t="s">
        <v>1109</v>
      </c>
      <c r="X101" s="148" t="s">
        <v>1108</v>
      </c>
      <c r="Y101" s="148" t="s">
        <v>839</v>
      </c>
      <c r="Z101" s="148" t="s">
        <v>1110</v>
      </c>
      <c r="AA101" s="148" t="s">
        <v>839</v>
      </c>
      <c r="AB101" s="89" t="s">
        <v>1109</v>
      </c>
      <c r="AC101" s="242"/>
      <c r="AD101" s="239"/>
      <c r="AE101" s="240"/>
      <c r="AF101" s="666" t="s">
        <v>769</v>
      </c>
      <c r="AG101" s="148" t="s">
        <v>769</v>
      </c>
      <c r="AH101" s="634" t="s">
        <v>839</v>
      </c>
      <c r="AI101" s="148" t="s">
        <v>1348</v>
      </c>
      <c r="AJ101" s="634" t="s">
        <v>839</v>
      </c>
      <c r="AK101" s="273" t="s">
        <v>1348</v>
      </c>
    </row>
    <row r="102" spans="1:37" x14ac:dyDescent="0.3">
      <c r="B102" s="280" t="s">
        <v>955</v>
      </c>
      <c r="C102" s="308" t="s">
        <v>770</v>
      </c>
      <c r="D102" s="319"/>
      <c r="E102" s="960"/>
      <c r="F102" s="961"/>
      <c r="G102" s="962"/>
      <c r="H102" s="454"/>
      <c r="I102" s="241"/>
      <c r="J102" s="243"/>
      <c r="K102" s="475" t="s">
        <v>770</v>
      </c>
      <c r="L102" s="148" t="s">
        <v>770</v>
      </c>
      <c r="M102" s="148" t="s">
        <v>770</v>
      </c>
      <c r="N102" s="148" t="s">
        <v>770</v>
      </c>
      <c r="O102" s="148" t="s">
        <v>770</v>
      </c>
      <c r="P102" s="148" t="s">
        <v>770</v>
      </c>
      <c r="Q102" s="229" t="s">
        <v>1111</v>
      </c>
      <c r="R102" s="148" t="s">
        <v>1107</v>
      </c>
      <c r="S102" s="148" t="s">
        <v>840</v>
      </c>
      <c r="T102" s="148" t="s">
        <v>1112</v>
      </c>
      <c r="U102" s="148" t="s">
        <v>840</v>
      </c>
      <c r="V102" s="93" t="s">
        <v>1111</v>
      </c>
      <c r="W102" s="148" t="s">
        <v>1111</v>
      </c>
      <c r="X102" s="148" t="s">
        <v>1107</v>
      </c>
      <c r="Y102" s="148" t="s">
        <v>840</v>
      </c>
      <c r="Z102" s="148" t="s">
        <v>1112</v>
      </c>
      <c r="AA102" s="148" t="s">
        <v>840</v>
      </c>
      <c r="AB102" s="89" t="s">
        <v>1111</v>
      </c>
      <c r="AC102" s="242"/>
      <c r="AD102" s="239"/>
      <c r="AE102" s="240"/>
      <c r="AF102" s="666" t="s">
        <v>769</v>
      </c>
      <c r="AG102" s="148" t="s">
        <v>769</v>
      </c>
      <c r="AH102" s="634" t="s">
        <v>840</v>
      </c>
      <c r="AI102" s="148" t="s">
        <v>1349</v>
      </c>
      <c r="AJ102" s="634" t="s">
        <v>840</v>
      </c>
      <c r="AK102" s="273" t="s">
        <v>1349</v>
      </c>
    </row>
    <row r="103" spans="1:37" x14ac:dyDescent="0.3">
      <c r="B103" s="23" t="s">
        <v>211</v>
      </c>
      <c r="C103" s="308" t="s">
        <v>239</v>
      </c>
      <c r="D103" s="319"/>
      <c r="E103" s="960"/>
      <c r="F103" s="961"/>
      <c r="G103" s="962"/>
      <c r="H103" s="454"/>
      <c r="I103" s="241"/>
      <c r="J103" s="243"/>
      <c r="K103" s="474"/>
      <c r="L103" s="250"/>
      <c r="M103" s="250"/>
      <c r="N103" s="250"/>
      <c r="O103" s="250"/>
      <c r="P103" s="251"/>
      <c r="Q103" s="248"/>
      <c r="R103" s="250"/>
      <c r="S103" s="250"/>
      <c r="T103" s="250"/>
      <c r="U103" s="250"/>
      <c r="V103" s="251"/>
      <c r="W103" s="250"/>
      <c r="X103" s="250"/>
      <c r="Y103" s="250"/>
      <c r="Z103" s="250"/>
      <c r="AA103" s="250"/>
      <c r="AB103" s="624"/>
      <c r="AC103" s="242"/>
      <c r="AD103" s="239"/>
      <c r="AE103" s="240"/>
      <c r="AF103" s="666" t="s">
        <v>239</v>
      </c>
      <c r="AG103" s="148" t="s">
        <v>45</v>
      </c>
      <c r="AH103" s="628" t="s">
        <v>759</v>
      </c>
      <c r="AI103" s="148" t="s">
        <v>759</v>
      </c>
      <c r="AJ103" s="628" t="s">
        <v>212</v>
      </c>
      <c r="AK103" s="161" t="s">
        <v>45</v>
      </c>
    </row>
    <row r="104" spans="1:37" x14ac:dyDescent="0.3">
      <c r="B104" s="23" t="s">
        <v>213</v>
      </c>
      <c r="C104" s="308" t="s">
        <v>190</v>
      </c>
      <c r="D104" s="319"/>
      <c r="E104" s="960"/>
      <c r="F104" s="961"/>
      <c r="G104" s="962"/>
      <c r="H104" s="454"/>
      <c r="I104" s="241"/>
      <c r="J104" s="243"/>
      <c r="K104" s="474"/>
      <c r="L104" s="250"/>
      <c r="M104" s="250"/>
      <c r="N104" s="250"/>
      <c r="O104" s="250"/>
      <c r="P104" s="251"/>
      <c r="Q104" s="248"/>
      <c r="R104" s="250"/>
      <c r="S104" s="250"/>
      <c r="T104" s="250"/>
      <c r="U104" s="250"/>
      <c r="V104" s="251"/>
      <c r="W104" s="250"/>
      <c r="X104" s="250"/>
      <c r="Y104" s="250"/>
      <c r="Z104" s="250"/>
      <c r="AA104" s="250"/>
      <c r="AB104" s="251"/>
      <c r="AC104" s="242"/>
      <c r="AD104" s="239"/>
      <c r="AE104" s="240"/>
      <c r="AF104" s="666" t="s">
        <v>190</v>
      </c>
      <c r="AG104" s="148" t="s">
        <v>45</v>
      </c>
      <c r="AH104" s="628" t="s">
        <v>759</v>
      </c>
      <c r="AI104" s="148" t="s">
        <v>759</v>
      </c>
      <c r="AJ104" s="628" t="s">
        <v>190</v>
      </c>
      <c r="AK104" s="161" t="s">
        <v>45</v>
      </c>
    </row>
    <row r="105" spans="1:37" ht="15" customHeight="1" x14ac:dyDescent="0.3">
      <c r="B105" s="23" t="s">
        <v>370</v>
      </c>
      <c r="C105" s="308" t="s">
        <v>45</v>
      </c>
      <c r="D105" s="319"/>
      <c r="E105" s="960"/>
      <c r="F105" s="961"/>
      <c r="G105" s="962"/>
      <c r="H105" s="454"/>
      <c r="I105" s="241"/>
      <c r="J105" s="243"/>
      <c r="K105" s="474"/>
      <c r="L105" s="250"/>
      <c r="M105" s="250"/>
      <c r="N105" s="250"/>
      <c r="O105" s="250"/>
      <c r="P105" s="251"/>
      <c r="Q105" s="248"/>
      <c r="R105" s="250"/>
      <c r="S105" s="250"/>
      <c r="T105" s="250"/>
      <c r="U105" s="250"/>
      <c r="V105" s="251"/>
      <c r="W105" s="250"/>
      <c r="X105" s="250"/>
      <c r="Y105" s="250"/>
      <c r="Z105" s="250"/>
      <c r="AA105" s="250"/>
      <c r="AB105" s="251"/>
      <c r="AC105" s="242"/>
      <c r="AD105" s="239"/>
      <c r="AE105" s="240"/>
      <c r="AF105" s="666" t="s">
        <v>770</v>
      </c>
      <c r="AG105" s="148" t="s">
        <v>45</v>
      </c>
      <c r="AH105" s="628" t="s">
        <v>759</v>
      </c>
      <c r="AI105" s="148" t="s">
        <v>759</v>
      </c>
      <c r="AJ105" s="628" t="s">
        <v>756</v>
      </c>
      <c r="AK105" s="161" t="s">
        <v>45</v>
      </c>
    </row>
    <row r="106" spans="1:37" s="149" customFormat="1" ht="15" customHeight="1" x14ac:dyDescent="0.3">
      <c r="A106" s="234"/>
      <c r="B106" s="23" t="s">
        <v>214</v>
      </c>
      <c r="C106" s="308" t="s">
        <v>45</v>
      </c>
      <c r="D106" s="319"/>
      <c r="E106" s="960"/>
      <c r="F106" s="961"/>
      <c r="G106" s="962"/>
      <c r="H106" s="454"/>
      <c r="I106" s="241"/>
      <c r="J106" s="243"/>
      <c r="K106" s="474"/>
      <c r="L106" s="250"/>
      <c r="M106" s="250"/>
      <c r="N106" s="250"/>
      <c r="O106" s="250"/>
      <c r="P106" s="251"/>
      <c r="Q106" s="248"/>
      <c r="R106" s="250"/>
      <c r="S106" s="250"/>
      <c r="T106" s="250"/>
      <c r="U106" s="250"/>
      <c r="V106" s="251"/>
      <c r="W106" s="250"/>
      <c r="X106" s="250"/>
      <c r="Y106" s="250"/>
      <c r="Z106" s="250"/>
      <c r="AA106" s="250"/>
      <c r="AB106" s="251"/>
      <c r="AC106" s="242"/>
      <c r="AD106" s="239"/>
      <c r="AE106" s="240"/>
      <c r="AF106" s="666" t="s">
        <v>770</v>
      </c>
      <c r="AG106" s="148" t="s">
        <v>45</v>
      </c>
      <c r="AH106" s="628" t="s">
        <v>759</v>
      </c>
      <c r="AI106" s="148" t="s">
        <v>759</v>
      </c>
      <c r="AJ106" s="628" t="s">
        <v>45</v>
      </c>
      <c r="AK106" s="161" t="s">
        <v>45</v>
      </c>
    </row>
    <row r="107" spans="1:37" s="149" customFormat="1" ht="15" customHeight="1" x14ac:dyDescent="0.3">
      <c r="A107" s="353" t="s">
        <v>74</v>
      </c>
      <c r="B107" s="354"/>
      <c r="C107" s="349"/>
      <c r="D107" s="359"/>
      <c r="E107" s="1005"/>
      <c r="F107" s="1006"/>
      <c r="G107" s="1007"/>
      <c r="H107" s="332"/>
      <c r="I107" s="482"/>
      <c r="J107" s="483"/>
      <c r="K107" s="452"/>
      <c r="L107" s="337"/>
      <c r="M107" s="337"/>
      <c r="N107" s="337"/>
      <c r="O107" s="337"/>
      <c r="P107" s="599"/>
      <c r="Q107" s="601"/>
      <c r="R107" s="337"/>
      <c r="S107" s="337"/>
      <c r="T107" s="337"/>
      <c r="U107" s="337"/>
      <c r="V107" s="599"/>
      <c r="W107" s="337"/>
      <c r="X107" s="337"/>
      <c r="Y107" s="337"/>
      <c r="Z107" s="337"/>
      <c r="AA107" s="337"/>
      <c r="AB107" s="599"/>
      <c r="AC107" s="242"/>
      <c r="AD107" s="239"/>
      <c r="AE107" s="240"/>
      <c r="AF107" s="669"/>
      <c r="AG107" s="337"/>
      <c r="AH107" s="626"/>
      <c r="AI107" s="337"/>
      <c r="AJ107" s="626"/>
      <c r="AK107" s="334"/>
    </row>
    <row r="108" spans="1:37" s="152" customFormat="1" ht="15" customHeight="1" x14ac:dyDescent="0.3">
      <c r="A108" s="3"/>
      <c r="B108" s="23" t="s">
        <v>75</v>
      </c>
      <c r="C108" s="306">
        <v>1</v>
      </c>
      <c r="D108" s="319"/>
      <c r="E108" s="960"/>
      <c r="F108" s="961"/>
      <c r="G108" s="962"/>
      <c r="H108" s="245"/>
      <c r="I108" s="241"/>
      <c r="J108" s="243"/>
      <c r="K108" s="474"/>
      <c r="L108" s="250"/>
      <c r="M108" s="250"/>
      <c r="N108" s="250"/>
      <c r="O108" s="250"/>
      <c r="P108" s="251"/>
      <c r="Q108" s="248"/>
      <c r="R108" s="250"/>
      <c r="S108" s="250"/>
      <c r="T108" s="250"/>
      <c r="U108" s="250"/>
      <c r="V108" s="251"/>
      <c r="W108" s="250"/>
      <c r="X108" s="250"/>
      <c r="Y108" s="250"/>
      <c r="Z108" s="250"/>
      <c r="AA108" s="250"/>
      <c r="AB108" s="251"/>
      <c r="AC108" s="242"/>
      <c r="AD108" s="239"/>
      <c r="AE108" s="240"/>
      <c r="AF108" s="666">
        <v>2</v>
      </c>
      <c r="AG108" s="856" t="s">
        <v>766</v>
      </c>
      <c r="AH108" s="628" t="s">
        <v>759</v>
      </c>
      <c r="AI108" s="856" t="s">
        <v>766</v>
      </c>
      <c r="AJ108" s="627">
        <v>2</v>
      </c>
      <c r="AK108" s="855" t="s">
        <v>766</v>
      </c>
    </row>
    <row r="109" spans="1:37" s="149" customFormat="1" ht="13.8" x14ac:dyDescent="0.3">
      <c r="A109" s="272"/>
      <c r="B109" s="23" t="s">
        <v>219</v>
      </c>
      <c r="C109" s="309">
        <v>2887320</v>
      </c>
      <c r="D109" s="319"/>
      <c r="E109" s="960"/>
      <c r="F109" s="961"/>
      <c r="G109" s="962"/>
      <c r="H109" s="245"/>
      <c r="I109" s="241"/>
      <c r="J109" s="243"/>
      <c r="K109" s="474"/>
      <c r="L109" s="250"/>
      <c r="M109" s="250"/>
      <c r="N109" s="250"/>
      <c r="O109" s="250"/>
      <c r="P109" s="251"/>
      <c r="Q109" s="248"/>
      <c r="R109" s="250"/>
      <c r="S109" s="250"/>
      <c r="T109" s="250"/>
      <c r="U109" s="250"/>
      <c r="V109" s="251"/>
      <c r="W109" s="250"/>
      <c r="X109" s="250"/>
      <c r="Y109" s="250"/>
      <c r="Z109" s="250"/>
      <c r="AA109" s="250"/>
      <c r="AB109" s="251"/>
      <c r="AC109" s="242"/>
      <c r="AD109" s="239"/>
      <c r="AE109" s="240"/>
      <c r="AF109" s="682">
        <v>2887230</v>
      </c>
      <c r="AG109" s="856"/>
      <c r="AH109" s="628" t="s">
        <v>759</v>
      </c>
      <c r="AI109" s="856"/>
      <c r="AJ109" s="628" t="s">
        <v>768</v>
      </c>
      <c r="AK109" s="855"/>
    </row>
    <row r="110" spans="1:37" s="149" customFormat="1" ht="15" x14ac:dyDescent="0.3">
      <c r="A110" s="3"/>
      <c r="B110" s="23" t="s">
        <v>76</v>
      </c>
      <c r="C110" s="308">
        <v>0.8</v>
      </c>
      <c r="D110" s="319"/>
      <c r="E110" s="960"/>
      <c r="F110" s="961"/>
      <c r="G110" s="962"/>
      <c r="H110" s="245"/>
      <c r="I110" s="241"/>
      <c r="J110" s="243"/>
      <c r="K110" s="474"/>
      <c r="L110" s="250"/>
      <c r="M110" s="250"/>
      <c r="N110" s="250"/>
      <c r="O110" s="250"/>
      <c r="P110" s="251"/>
      <c r="Q110" s="248"/>
      <c r="R110" s="250"/>
      <c r="S110" s="250"/>
      <c r="T110" s="250"/>
      <c r="U110" s="250"/>
      <c r="V110" s="251"/>
      <c r="W110" s="250"/>
      <c r="X110" s="250"/>
      <c r="Y110" s="250"/>
      <c r="Z110" s="250"/>
      <c r="AA110" s="250"/>
      <c r="AB110" s="251"/>
      <c r="AC110" s="242"/>
      <c r="AD110" s="239"/>
      <c r="AE110" s="240"/>
      <c r="AF110" s="670" t="s">
        <v>1506</v>
      </c>
      <c r="AG110" s="856"/>
      <c r="AH110" s="628" t="s">
        <v>759</v>
      </c>
      <c r="AI110" s="851"/>
      <c r="AJ110" s="635" t="s">
        <v>1444</v>
      </c>
      <c r="AK110" s="855"/>
    </row>
    <row r="111" spans="1:37" s="149" customFormat="1" ht="15" customHeight="1" x14ac:dyDescent="0.3">
      <c r="A111" s="3"/>
      <c r="B111" s="23" t="s">
        <v>77</v>
      </c>
      <c r="C111" s="308" t="s">
        <v>171</v>
      </c>
      <c r="D111" s="319"/>
      <c r="E111" s="960"/>
      <c r="F111" s="961"/>
      <c r="G111" s="962"/>
      <c r="H111" s="245"/>
      <c r="I111" s="241"/>
      <c r="J111" s="243"/>
      <c r="K111" s="474"/>
      <c r="L111" s="250"/>
      <c r="M111" s="250"/>
      <c r="N111" s="250"/>
      <c r="O111" s="250"/>
      <c r="P111" s="251"/>
      <c r="Q111" s="248"/>
      <c r="R111" s="250"/>
      <c r="S111" s="250"/>
      <c r="T111" s="250"/>
      <c r="U111" s="250"/>
      <c r="V111" s="251"/>
      <c r="W111" s="250"/>
      <c r="X111" s="250"/>
      <c r="Y111" s="250"/>
      <c r="Z111" s="250"/>
      <c r="AA111" s="250"/>
      <c r="AB111" s="251"/>
      <c r="AC111" s="242"/>
      <c r="AD111" s="239"/>
      <c r="AE111" s="240"/>
      <c r="AF111" s="666" t="s">
        <v>171</v>
      </c>
      <c r="AG111" s="851"/>
      <c r="AH111" s="628" t="s">
        <v>759</v>
      </c>
      <c r="AI111" s="851"/>
      <c r="AJ111" s="629" t="s">
        <v>171</v>
      </c>
      <c r="AK111" s="855"/>
    </row>
    <row r="112" spans="1:37" s="149" customFormat="1" ht="15" customHeight="1" x14ac:dyDescent="0.3">
      <c r="A112" s="3"/>
      <c r="B112" s="23" t="s">
        <v>78</v>
      </c>
      <c r="C112" s="306">
        <v>0</v>
      </c>
      <c r="D112" s="319"/>
      <c r="E112" s="960"/>
      <c r="F112" s="961"/>
      <c r="G112" s="962"/>
      <c r="H112" s="245"/>
      <c r="I112" s="241"/>
      <c r="J112" s="243"/>
      <c r="K112" s="474"/>
      <c r="L112" s="250"/>
      <c r="M112" s="250"/>
      <c r="N112" s="250"/>
      <c r="O112" s="250"/>
      <c r="P112" s="251"/>
      <c r="Q112" s="248"/>
      <c r="R112" s="250"/>
      <c r="S112" s="250"/>
      <c r="T112" s="250"/>
      <c r="U112" s="250"/>
      <c r="V112" s="251"/>
      <c r="W112" s="250"/>
      <c r="X112" s="250"/>
      <c r="Y112" s="250"/>
      <c r="Z112" s="250"/>
      <c r="AA112" s="250"/>
      <c r="AB112" s="251"/>
      <c r="AC112" s="242"/>
      <c r="AD112" s="239"/>
      <c r="AE112" s="240"/>
      <c r="AF112" s="670">
        <v>0</v>
      </c>
      <c r="AG112" s="851"/>
      <c r="AH112" s="628" t="s">
        <v>759</v>
      </c>
      <c r="AI112" s="851"/>
      <c r="AJ112" s="635">
        <v>0</v>
      </c>
      <c r="AK112" s="855"/>
    </row>
    <row r="113" spans="1:37" s="152" customFormat="1" ht="15" customHeight="1" x14ac:dyDescent="0.3">
      <c r="A113" s="3"/>
      <c r="B113" s="23" t="s">
        <v>80</v>
      </c>
      <c r="C113" s="308" t="s">
        <v>770</v>
      </c>
      <c r="D113" s="319"/>
      <c r="E113" s="960"/>
      <c r="F113" s="961"/>
      <c r="G113" s="962"/>
      <c r="H113" s="245"/>
      <c r="I113" s="241"/>
      <c r="J113" s="243"/>
      <c r="K113" s="474"/>
      <c r="L113" s="250"/>
      <c r="M113" s="250"/>
      <c r="N113" s="250"/>
      <c r="O113" s="250"/>
      <c r="P113" s="251"/>
      <c r="Q113" s="248"/>
      <c r="R113" s="250"/>
      <c r="S113" s="250"/>
      <c r="T113" s="250"/>
      <c r="U113" s="250"/>
      <c r="V113" s="251"/>
      <c r="W113" s="250"/>
      <c r="X113" s="250"/>
      <c r="Y113" s="250"/>
      <c r="Z113" s="250"/>
      <c r="AA113" s="250"/>
      <c r="AB113" s="251"/>
      <c r="AC113" s="242"/>
      <c r="AD113" s="239"/>
      <c r="AE113" s="240"/>
      <c r="AF113" s="666" t="s">
        <v>769</v>
      </c>
      <c r="AG113" s="851"/>
      <c r="AH113" s="629" t="s">
        <v>1279</v>
      </c>
      <c r="AI113" s="851"/>
      <c r="AJ113" s="629" t="s">
        <v>1279</v>
      </c>
      <c r="AK113" s="855"/>
    </row>
    <row r="114" spans="1:37" s="149" customFormat="1" ht="15" customHeight="1" x14ac:dyDescent="0.3">
      <c r="A114" s="272"/>
      <c r="B114" s="23" t="s">
        <v>79</v>
      </c>
      <c r="C114" s="308">
        <v>0.25</v>
      </c>
      <c r="D114" s="319"/>
      <c r="E114" s="960"/>
      <c r="F114" s="961"/>
      <c r="G114" s="962"/>
      <c r="H114" s="245"/>
      <c r="I114" s="241"/>
      <c r="J114" s="243"/>
      <c r="K114" s="474"/>
      <c r="L114" s="250"/>
      <c r="M114" s="250"/>
      <c r="N114" s="250"/>
      <c r="O114" s="250"/>
      <c r="P114" s="251"/>
      <c r="Q114" s="248"/>
      <c r="R114" s="250"/>
      <c r="S114" s="250"/>
      <c r="T114" s="250"/>
      <c r="U114" s="250"/>
      <c r="V114" s="251"/>
      <c r="W114" s="250"/>
      <c r="X114" s="250"/>
      <c r="Y114" s="250"/>
      <c r="Z114" s="250"/>
      <c r="AA114" s="250"/>
      <c r="AB114" s="251"/>
      <c r="AC114" s="242"/>
      <c r="AD114" s="239"/>
      <c r="AE114" s="240"/>
      <c r="AF114" s="670">
        <v>0.25</v>
      </c>
      <c r="AG114" s="851"/>
      <c r="AH114" s="628" t="s">
        <v>759</v>
      </c>
      <c r="AI114" s="851"/>
      <c r="AJ114" s="635">
        <v>0.25</v>
      </c>
      <c r="AK114" s="855"/>
    </row>
    <row r="115" spans="1:37" s="149" customFormat="1" ht="15" customHeight="1" x14ac:dyDescent="0.3">
      <c r="A115" s="3"/>
      <c r="B115" s="23" t="s">
        <v>174</v>
      </c>
      <c r="C115" s="308" t="s">
        <v>969</v>
      </c>
      <c r="D115" s="319"/>
      <c r="E115" s="960"/>
      <c r="F115" s="961"/>
      <c r="G115" s="962"/>
      <c r="H115" s="245"/>
      <c r="I115" s="241"/>
      <c r="J115" s="243"/>
      <c r="K115" s="474"/>
      <c r="L115" s="250"/>
      <c r="M115" s="250"/>
      <c r="N115" s="250"/>
      <c r="O115" s="250"/>
      <c r="P115" s="251"/>
      <c r="Q115" s="248"/>
      <c r="R115" s="250"/>
      <c r="S115" s="250"/>
      <c r="T115" s="250"/>
      <c r="U115" s="250"/>
      <c r="V115" s="251"/>
      <c r="W115" s="250"/>
      <c r="X115" s="250"/>
      <c r="Y115" s="250"/>
      <c r="Z115" s="250"/>
      <c r="AA115" s="250"/>
      <c r="AB115" s="251"/>
      <c r="AC115" s="242"/>
      <c r="AD115" s="239"/>
      <c r="AE115" s="240"/>
      <c r="AF115" s="666" t="s">
        <v>175</v>
      </c>
      <c r="AG115" s="851"/>
      <c r="AH115" s="628" t="s">
        <v>759</v>
      </c>
      <c r="AI115" s="851"/>
      <c r="AJ115" s="629" t="s">
        <v>774</v>
      </c>
      <c r="AK115" s="855"/>
    </row>
    <row r="116" spans="1:37" s="149" customFormat="1" ht="15" customHeight="1" x14ac:dyDescent="0.3">
      <c r="A116" s="3"/>
      <c r="B116" s="23" t="s">
        <v>173</v>
      </c>
      <c r="C116" s="308" t="s">
        <v>970</v>
      </c>
      <c r="D116" s="319"/>
      <c r="E116" s="960"/>
      <c r="F116" s="961"/>
      <c r="G116" s="962"/>
      <c r="H116" s="245"/>
      <c r="I116" s="241"/>
      <c r="J116" s="243"/>
      <c r="K116" s="474"/>
      <c r="L116" s="250"/>
      <c r="M116" s="250"/>
      <c r="N116" s="250"/>
      <c r="O116" s="250"/>
      <c r="P116" s="251"/>
      <c r="Q116" s="248"/>
      <c r="R116" s="250"/>
      <c r="S116" s="250"/>
      <c r="T116" s="250"/>
      <c r="U116" s="250"/>
      <c r="V116" s="251"/>
      <c r="W116" s="250"/>
      <c r="X116" s="250"/>
      <c r="Y116" s="250"/>
      <c r="Z116" s="250"/>
      <c r="AA116" s="250"/>
      <c r="AB116" s="251"/>
      <c r="AC116" s="242"/>
      <c r="AD116" s="239"/>
      <c r="AE116" s="240"/>
      <c r="AF116" s="666" t="s">
        <v>938</v>
      </c>
      <c r="AG116" s="851"/>
      <c r="AH116" s="628" t="s">
        <v>759</v>
      </c>
      <c r="AI116" s="851"/>
      <c r="AJ116" s="628" t="s">
        <v>938</v>
      </c>
      <c r="AK116" s="855"/>
    </row>
    <row r="117" spans="1:37" s="149" customFormat="1" ht="42.75" customHeight="1" x14ac:dyDescent="0.3">
      <c r="A117" s="3"/>
      <c r="B117" s="23" t="s">
        <v>88</v>
      </c>
      <c r="C117" s="308" t="s">
        <v>939</v>
      </c>
      <c r="D117" s="319"/>
      <c r="E117" s="960"/>
      <c r="F117" s="961"/>
      <c r="G117" s="962"/>
      <c r="H117" s="245"/>
      <c r="I117" s="241"/>
      <c r="J117" s="243"/>
      <c r="K117" s="474"/>
      <c r="L117" s="250"/>
      <c r="M117" s="250"/>
      <c r="N117" s="250"/>
      <c r="O117" s="250"/>
      <c r="P117" s="251"/>
      <c r="Q117" s="248"/>
      <c r="R117" s="250"/>
      <c r="S117" s="250"/>
      <c r="T117" s="250"/>
      <c r="U117" s="250"/>
      <c r="V117" s="251"/>
      <c r="W117" s="250"/>
      <c r="X117" s="250"/>
      <c r="Y117" s="250"/>
      <c r="Z117" s="250"/>
      <c r="AA117" s="250"/>
      <c r="AB117" s="251"/>
      <c r="AC117" s="242"/>
      <c r="AD117" s="239"/>
      <c r="AE117" s="240"/>
      <c r="AF117" s="665" t="s">
        <v>1406</v>
      </c>
      <c r="AG117" s="851"/>
      <c r="AH117" s="628" t="s">
        <v>759</v>
      </c>
      <c r="AI117" s="851"/>
      <c r="AJ117" s="628" t="s">
        <v>1701</v>
      </c>
      <c r="AK117" s="855"/>
    </row>
    <row r="118" spans="1:37" s="149" customFormat="1" ht="126" customHeight="1" x14ac:dyDescent="0.3">
      <c r="A118" s="3"/>
      <c r="B118" s="23" t="s">
        <v>1014</v>
      </c>
      <c r="C118" s="308" t="s">
        <v>1193</v>
      </c>
      <c r="D118" s="319"/>
      <c r="E118" s="960"/>
      <c r="F118" s="961"/>
      <c r="G118" s="962"/>
      <c r="H118" s="245"/>
      <c r="I118" s="241"/>
      <c r="J118" s="243"/>
      <c r="K118" s="474"/>
      <c r="L118" s="250"/>
      <c r="M118" s="250"/>
      <c r="N118" s="250"/>
      <c r="O118" s="250"/>
      <c r="P118" s="251"/>
      <c r="Q118" s="248"/>
      <c r="R118" s="250"/>
      <c r="S118" s="250"/>
      <c r="T118" s="250"/>
      <c r="U118" s="250"/>
      <c r="V118" s="251"/>
      <c r="W118" s="250"/>
      <c r="X118" s="250"/>
      <c r="Y118" s="250"/>
      <c r="Z118" s="250"/>
      <c r="AA118" s="250"/>
      <c r="AB118" s="251"/>
      <c r="AC118" s="242"/>
      <c r="AD118" s="239"/>
      <c r="AE118" s="240"/>
      <c r="AF118" s="665" t="s">
        <v>1671</v>
      </c>
      <c r="AG118" s="851"/>
      <c r="AH118" s="628" t="s">
        <v>1672</v>
      </c>
      <c r="AI118" s="851"/>
      <c r="AJ118" s="629" t="s">
        <v>1192</v>
      </c>
      <c r="AK118" s="855"/>
    </row>
    <row r="119" spans="1:37" s="149" customFormat="1" ht="27.6" x14ac:dyDescent="0.3">
      <c r="A119" s="3"/>
      <c r="B119" s="23" t="s">
        <v>89</v>
      </c>
      <c r="C119" s="355">
        <v>0.89500000000000002</v>
      </c>
      <c r="D119" s="319"/>
      <c r="E119" s="960"/>
      <c r="F119" s="961"/>
      <c r="G119" s="962"/>
      <c r="H119" s="245"/>
      <c r="I119" s="241"/>
      <c r="J119" s="243"/>
      <c r="K119" s="474"/>
      <c r="L119" s="250"/>
      <c r="M119" s="250"/>
      <c r="N119" s="250"/>
      <c r="O119" s="250"/>
      <c r="P119" s="251"/>
      <c r="Q119" s="248"/>
      <c r="R119" s="250"/>
      <c r="S119" s="250"/>
      <c r="T119" s="250"/>
      <c r="U119" s="250"/>
      <c r="V119" s="251"/>
      <c r="W119" s="250"/>
      <c r="X119" s="250"/>
      <c r="Y119" s="250"/>
      <c r="Z119" s="250"/>
      <c r="AA119" s="250"/>
      <c r="AB119" s="251"/>
      <c r="AC119" s="242"/>
      <c r="AD119" s="239"/>
      <c r="AE119" s="240"/>
      <c r="AF119" s="671">
        <v>0.89500000000000002</v>
      </c>
      <c r="AG119" s="851"/>
      <c r="AH119" s="628" t="s">
        <v>759</v>
      </c>
      <c r="AI119" s="851"/>
      <c r="AJ119" s="629" t="s">
        <v>1625</v>
      </c>
      <c r="AK119" s="855"/>
    </row>
    <row r="120" spans="1:37" s="149" customFormat="1" ht="15" customHeight="1" x14ac:dyDescent="0.3">
      <c r="A120" s="3"/>
      <c r="B120" s="23" t="s">
        <v>200</v>
      </c>
      <c r="C120" s="308" t="s">
        <v>770</v>
      </c>
      <c r="D120" s="319"/>
      <c r="E120" s="960"/>
      <c r="F120" s="961"/>
      <c r="G120" s="962"/>
      <c r="H120" s="245"/>
      <c r="I120" s="241"/>
      <c r="J120" s="243"/>
      <c r="K120" s="474"/>
      <c r="L120" s="250"/>
      <c r="M120" s="250"/>
      <c r="N120" s="250"/>
      <c r="O120" s="250"/>
      <c r="P120" s="251"/>
      <c r="Q120" s="248"/>
      <c r="R120" s="250"/>
      <c r="S120" s="250"/>
      <c r="T120" s="250"/>
      <c r="U120" s="250"/>
      <c r="V120" s="251"/>
      <c r="W120" s="250"/>
      <c r="X120" s="250"/>
      <c r="Y120" s="250"/>
      <c r="Z120" s="250"/>
      <c r="AA120" s="250"/>
      <c r="AB120" s="251"/>
      <c r="AC120" s="242"/>
      <c r="AD120" s="239"/>
      <c r="AE120" s="240"/>
      <c r="AF120" s="666" t="s">
        <v>769</v>
      </c>
      <c r="AG120" s="851"/>
      <c r="AH120" s="628" t="s">
        <v>45</v>
      </c>
      <c r="AI120" s="851"/>
      <c r="AJ120" s="629" t="s">
        <v>190</v>
      </c>
      <c r="AK120" s="855"/>
    </row>
    <row r="121" spans="1:37" s="149" customFormat="1" ht="15" customHeight="1" x14ac:dyDescent="0.3">
      <c r="A121" s="336" t="s">
        <v>81</v>
      </c>
      <c r="B121" s="332"/>
      <c r="C121" s="349"/>
      <c r="D121" s="359"/>
      <c r="E121" s="1005"/>
      <c r="F121" s="1006"/>
      <c r="G121" s="1007"/>
      <c r="H121" s="332"/>
      <c r="I121" s="482"/>
      <c r="J121" s="483"/>
      <c r="K121" s="452"/>
      <c r="L121" s="337"/>
      <c r="M121" s="337"/>
      <c r="N121" s="337"/>
      <c r="O121" s="337"/>
      <c r="P121" s="599"/>
      <c r="Q121" s="602"/>
      <c r="R121" s="335"/>
      <c r="S121" s="335"/>
      <c r="T121" s="335"/>
      <c r="U121" s="335"/>
      <c r="V121" s="603"/>
      <c r="W121" s="335"/>
      <c r="X121" s="335"/>
      <c r="Y121" s="335"/>
      <c r="Z121" s="335"/>
      <c r="AA121" s="335"/>
      <c r="AB121" s="603"/>
      <c r="AC121" s="242"/>
      <c r="AD121" s="239"/>
      <c r="AE121" s="240"/>
      <c r="AF121" s="672"/>
      <c r="AG121" s="335"/>
      <c r="AH121" s="335"/>
      <c r="AI121" s="335"/>
      <c r="AJ121" s="335"/>
      <c r="AK121" s="334"/>
    </row>
    <row r="122" spans="1:37" s="149" customFormat="1" ht="193.2" x14ac:dyDescent="0.3">
      <c r="A122" s="3"/>
      <c r="B122" s="23" t="s">
        <v>82</v>
      </c>
      <c r="C122" s="308" t="s">
        <v>226</v>
      </c>
      <c r="D122" s="319"/>
      <c r="E122" s="960"/>
      <c r="F122" s="961"/>
      <c r="G122" s="962"/>
      <c r="H122" s="245"/>
      <c r="I122" s="241"/>
      <c r="J122" s="243"/>
      <c r="K122" s="474"/>
      <c r="L122" s="250"/>
      <c r="M122" s="250"/>
      <c r="N122" s="250"/>
      <c r="O122" s="250"/>
      <c r="P122" s="251"/>
      <c r="Q122" s="248"/>
      <c r="R122" s="250"/>
      <c r="S122" s="250"/>
      <c r="T122" s="250"/>
      <c r="U122" s="250"/>
      <c r="V122" s="251"/>
      <c r="W122" s="250"/>
      <c r="X122" s="250"/>
      <c r="Y122" s="250"/>
      <c r="Z122" s="250"/>
      <c r="AA122" s="250"/>
      <c r="AB122" s="251"/>
      <c r="AC122" s="242"/>
      <c r="AD122" s="239"/>
      <c r="AE122" s="240"/>
      <c r="AF122" s="665" t="s">
        <v>226</v>
      </c>
      <c r="AG122" s="851" t="s">
        <v>764</v>
      </c>
      <c r="AH122" s="628" t="s">
        <v>759</v>
      </c>
      <c r="AI122" s="851" t="s">
        <v>764</v>
      </c>
      <c r="AJ122" s="628" t="s">
        <v>1595</v>
      </c>
      <c r="AK122" s="855" t="s">
        <v>764</v>
      </c>
    </row>
    <row r="123" spans="1:37" s="149" customFormat="1" ht="15" customHeight="1" x14ac:dyDescent="0.3">
      <c r="A123" s="3"/>
      <c r="B123" s="23" t="s">
        <v>83</v>
      </c>
      <c r="C123" s="308" t="s">
        <v>418</v>
      </c>
      <c r="D123" s="319"/>
      <c r="E123" s="960"/>
      <c r="F123" s="961"/>
      <c r="G123" s="962"/>
      <c r="H123" s="245"/>
      <c r="I123" s="241"/>
      <c r="J123" s="243"/>
      <c r="K123" s="474"/>
      <c r="L123" s="250"/>
      <c r="M123" s="250"/>
      <c r="N123" s="250"/>
      <c r="O123" s="250"/>
      <c r="P123" s="251"/>
      <c r="Q123" s="248"/>
      <c r="R123" s="250"/>
      <c r="S123" s="250"/>
      <c r="T123" s="250"/>
      <c r="U123" s="250"/>
      <c r="V123" s="251"/>
      <c r="W123" s="250"/>
      <c r="X123" s="250"/>
      <c r="Y123" s="250"/>
      <c r="Z123" s="250"/>
      <c r="AA123" s="250"/>
      <c r="AB123" s="251"/>
      <c r="AC123" s="242"/>
      <c r="AD123" s="239"/>
      <c r="AE123" s="240"/>
      <c r="AF123" s="666" t="s">
        <v>418</v>
      </c>
      <c r="AG123" s="851"/>
      <c r="AH123" s="628" t="s">
        <v>759</v>
      </c>
      <c r="AI123" s="851"/>
      <c r="AJ123" s="628" t="s">
        <v>428</v>
      </c>
      <c r="AK123" s="855"/>
    </row>
    <row r="124" spans="1:37" s="149" customFormat="1" ht="15" customHeight="1" x14ac:dyDescent="0.3">
      <c r="A124" s="3"/>
      <c r="B124" s="23" t="s">
        <v>84</v>
      </c>
      <c r="C124" s="308" t="s">
        <v>218</v>
      </c>
      <c r="D124" s="319"/>
      <c r="E124" s="960"/>
      <c r="F124" s="961"/>
      <c r="G124" s="962"/>
      <c r="H124" s="245"/>
      <c r="I124" s="241"/>
      <c r="J124" s="243"/>
      <c r="K124" s="474"/>
      <c r="L124" s="250"/>
      <c r="M124" s="250"/>
      <c r="N124" s="250"/>
      <c r="O124" s="250"/>
      <c r="P124" s="251"/>
      <c r="Q124" s="248"/>
      <c r="R124" s="250"/>
      <c r="S124" s="250"/>
      <c r="T124" s="250"/>
      <c r="U124" s="250"/>
      <c r="V124" s="251"/>
      <c r="W124" s="250"/>
      <c r="X124" s="250"/>
      <c r="Y124" s="250"/>
      <c r="Z124" s="250"/>
      <c r="AA124" s="250"/>
      <c r="AB124" s="251"/>
      <c r="AC124" s="242"/>
      <c r="AD124" s="239"/>
      <c r="AE124" s="240"/>
      <c r="AF124" s="666" t="s">
        <v>218</v>
      </c>
      <c r="AG124" s="851"/>
      <c r="AH124" s="628" t="s">
        <v>759</v>
      </c>
      <c r="AI124" s="851"/>
      <c r="AJ124" s="628" t="s">
        <v>218</v>
      </c>
      <c r="AK124" s="855"/>
    </row>
    <row r="125" spans="1:37" s="149" customFormat="1" ht="15" customHeight="1" x14ac:dyDescent="0.3">
      <c r="A125" s="3"/>
      <c r="B125" s="23" t="s">
        <v>310</v>
      </c>
      <c r="C125" s="308" t="s">
        <v>45</v>
      </c>
      <c r="D125" s="319"/>
      <c r="E125" s="960"/>
      <c r="F125" s="961"/>
      <c r="G125" s="962"/>
      <c r="H125" s="245"/>
      <c r="I125" s="241"/>
      <c r="J125" s="243"/>
      <c r="K125" s="474"/>
      <c r="L125" s="250"/>
      <c r="M125" s="250"/>
      <c r="N125" s="250"/>
      <c r="O125" s="250"/>
      <c r="P125" s="251"/>
      <c r="Q125" s="248"/>
      <c r="R125" s="250"/>
      <c r="S125" s="250"/>
      <c r="T125" s="250"/>
      <c r="U125" s="250"/>
      <c r="V125" s="251"/>
      <c r="W125" s="250"/>
      <c r="X125" s="250"/>
      <c r="Y125" s="250"/>
      <c r="Z125" s="250"/>
      <c r="AA125" s="250"/>
      <c r="AB125" s="251"/>
      <c r="AC125" s="242"/>
      <c r="AD125" s="239"/>
      <c r="AE125" s="240"/>
      <c r="AF125" s="666" t="s">
        <v>190</v>
      </c>
      <c r="AG125" s="851"/>
      <c r="AH125" s="628" t="s">
        <v>759</v>
      </c>
      <c r="AI125" s="851"/>
      <c r="AJ125" s="628">
        <v>1.1499999999999999</v>
      </c>
      <c r="AK125" s="855"/>
    </row>
    <row r="126" spans="1:37" s="149" customFormat="1" ht="15" customHeight="1" x14ac:dyDescent="0.3">
      <c r="A126" s="3"/>
      <c r="B126" s="23" t="s">
        <v>991</v>
      </c>
      <c r="C126" s="308" t="s">
        <v>1015</v>
      </c>
      <c r="D126" s="319"/>
      <c r="E126" s="960"/>
      <c r="F126" s="961"/>
      <c r="G126" s="962"/>
      <c r="H126" s="245"/>
      <c r="I126" s="241"/>
      <c r="J126" s="243"/>
      <c r="K126" s="474"/>
      <c r="L126" s="250"/>
      <c r="M126" s="250"/>
      <c r="N126" s="250"/>
      <c r="O126" s="250"/>
      <c r="P126" s="251"/>
      <c r="Q126" s="248"/>
      <c r="R126" s="250"/>
      <c r="S126" s="250"/>
      <c r="T126" s="250"/>
      <c r="U126" s="250"/>
      <c r="V126" s="251"/>
      <c r="W126" s="250"/>
      <c r="X126" s="250"/>
      <c r="Y126" s="250"/>
      <c r="Z126" s="250"/>
      <c r="AA126" s="250"/>
      <c r="AB126" s="251"/>
      <c r="AC126" s="242"/>
      <c r="AD126" s="239"/>
      <c r="AE126" s="240"/>
      <c r="AF126" s="666" t="s">
        <v>1015</v>
      </c>
      <c r="AG126" s="851"/>
      <c r="AH126" s="628" t="s">
        <v>759</v>
      </c>
      <c r="AI126" s="851"/>
      <c r="AJ126" s="628" t="s">
        <v>772</v>
      </c>
      <c r="AK126" s="855"/>
    </row>
    <row r="127" spans="1:37" s="149" customFormat="1" ht="40.5" customHeight="1" x14ac:dyDescent="0.3">
      <c r="A127" s="3"/>
      <c r="B127" s="23" t="s">
        <v>85</v>
      </c>
      <c r="C127" s="308" t="s">
        <v>455</v>
      </c>
      <c r="D127" s="319"/>
      <c r="E127" s="960"/>
      <c r="F127" s="961"/>
      <c r="G127" s="962"/>
      <c r="H127" s="245"/>
      <c r="I127" s="241"/>
      <c r="J127" s="243"/>
      <c r="K127" s="474"/>
      <c r="L127" s="250"/>
      <c r="M127" s="250"/>
      <c r="N127" s="250"/>
      <c r="O127" s="250"/>
      <c r="P127" s="251"/>
      <c r="Q127" s="248"/>
      <c r="R127" s="250"/>
      <c r="S127" s="250"/>
      <c r="T127" s="250"/>
      <c r="U127" s="250"/>
      <c r="V127" s="251"/>
      <c r="W127" s="250"/>
      <c r="X127" s="250"/>
      <c r="Y127" s="250"/>
      <c r="Z127" s="250"/>
      <c r="AA127" s="250"/>
      <c r="AB127" s="251"/>
      <c r="AC127" s="242"/>
      <c r="AD127" s="239"/>
      <c r="AE127" s="240"/>
      <c r="AF127" s="665" t="s">
        <v>1673</v>
      </c>
      <c r="AG127" s="851"/>
      <c r="AH127" s="628" t="s">
        <v>759</v>
      </c>
      <c r="AI127" s="851"/>
      <c r="AJ127" s="628" t="s">
        <v>775</v>
      </c>
      <c r="AK127" s="855"/>
    </row>
    <row r="128" spans="1:37" s="152" customFormat="1" ht="13.8" x14ac:dyDescent="0.3">
      <c r="A128" s="3"/>
      <c r="B128" s="23" t="s">
        <v>433</v>
      </c>
      <c r="C128" s="308" t="s">
        <v>456</v>
      </c>
      <c r="D128" s="319"/>
      <c r="E128" s="960"/>
      <c r="F128" s="961"/>
      <c r="G128" s="962"/>
      <c r="H128" s="245"/>
      <c r="I128" s="241"/>
      <c r="J128" s="243"/>
      <c r="K128" s="474"/>
      <c r="L128" s="250"/>
      <c r="M128" s="250"/>
      <c r="N128" s="250"/>
      <c r="O128" s="250"/>
      <c r="P128" s="251"/>
      <c r="Q128" s="248"/>
      <c r="R128" s="250"/>
      <c r="S128" s="250"/>
      <c r="T128" s="250"/>
      <c r="U128" s="250"/>
      <c r="V128" s="251"/>
      <c r="W128" s="250"/>
      <c r="X128" s="250"/>
      <c r="Y128" s="250"/>
      <c r="Z128" s="250"/>
      <c r="AA128" s="250"/>
      <c r="AB128" s="251"/>
      <c r="AC128" s="242"/>
      <c r="AD128" s="239"/>
      <c r="AE128" s="240"/>
      <c r="AF128" s="666" t="s">
        <v>1623</v>
      </c>
      <c r="AG128" s="851"/>
      <c r="AH128" s="628" t="s">
        <v>759</v>
      </c>
      <c r="AI128" s="851"/>
      <c r="AJ128" s="628" t="s">
        <v>45</v>
      </c>
      <c r="AK128" s="855"/>
    </row>
    <row r="129" spans="1:37" s="152" customFormat="1" ht="13.8" x14ac:dyDescent="0.3">
      <c r="A129" s="272"/>
      <c r="B129" s="23" t="s">
        <v>220</v>
      </c>
      <c r="C129" s="308">
        <v>0.1</v>
      </c>
      <c r="D129" s="319"/>
      <c r="E129" s="960"/>
      <c r="F129" s="961"/>
      <c r="G129" s="962"/>
      <c r="H129" s="245"/>
      <c r="I129" s="241"/>
      <c r="J129" s="243"/>
      <c r="K129" s="474"/>
      <c r="L129" s="250"/>
      <c r="M129" s="250"/>
      <c r="N129" s="250"/>
      <c r="O129" s="250"/>
      <c r="P129" s="251"/>
      <c r="Q129" s="248"/>
      <c r="R129" s="250"/>
      <c r="S129" s="250"/>
      <c r="T129" s="250"/>
      <c r="U129" s="250"/>
      <c r="V129" s="251"/>
      <c r="W129" s="250"/>
      <c r="X129" s="250"/>
      <c r="Y129" s="250"/>
      <c r="Z129" s="250"/>
      <c r="AA129" s="250"/>
      <c r="AB129" s="251"/>
      <c r="AC129" s="242"/>
      <c r="AD129" s="239"/>
      <c r="AE129" s="240"/>
      <c r="AF129" s="670">
        <v>0.1</v>
      </c>
      <c r="AG129" s="851"/>
      <c r="AH129" s="628" t="s">
        <v>759</v>
      </c>
      <c r="AI129" s="851"/>
      <c r="AJ129" s="635" t="s">
        <v>1507</v>
      </c>
      <c r="AK129" s="855"/>
    </row>
    <row r="130" spans="1:37" s="152" customFormat="1" ht="27.6" x14ac:dyDescent="0.3">
      <c r="A130" s="272"/>
      <c r="B130" s="23" t="s">
        <v>221</v>
      </c>
      <c r="C130" s="308" t="s">
        <v>770</v>
      </c>
      <c r="D130" s="319"/>
      <c r="E130" s="960"/>
      <c r="F130" s="961"/>
      <c r="G130" s="962"/>
      <c r="H130" s="245"/>
      <c r="I130" s="241"/>
      <c r="J130" s="243"/>
      <c r="K130" s="474"/>
      <c r="L130" s="250"/>
      <c r="M130" s="250"/>
      <c r="N130" s="250"/>
      <c r="O130" s="250"/>
      <c r="P130" s="251"/>
      <c r="Q130" s="248"/>
      <c r="R130" s="250"/>
      <c r="S130" s="250"/>
      <c r="T130" s="250"/>
      <c r="U130" s="250"/>
      <c r="V130" s="251"/>
      <c r="W130" s="250"/>
      <c r="X130" s="250"/>
      <c r="Y130" s="250"/>
      <c r="Z130" s="250"/>
      <c r="AA130" s="250"/>
      <c r="AB130" s="251"/>
      <c r="AC130" s="242"/>
      <c r="AD130" s="239"/>
      <c r="AE130" s="240"/>
      <c r="AF130" s="670" t="s">
        <v>769</v>
      </c>
      <c r="AG130" s="851"/>
      <c r="AH130" s="628" t="s">
        <v>1452</v>
      </c>
      <c r="AI130" s="851"/>
      <c r="AJ130" s="635" t="s">
        <v>1454</v>
      </c>
      <c r="AK130" s="855"/>
    </row>
    <row r="131" spans="1:37" s="149" customFormat="1" ht="55.2" x14ac:dyDescent="0.3">
      <c r="A131" s="272"/>
      <c r="B131" s="23" t="s">
        <v>222</v>
      </c>
      <c r="C131" s="308" t="s">
        <v>770</v>
      </c>
      <c r="D131" s="319"/>
      <c r="E131" s="960"/>
      <c r="F131" s="961"/>
      <c r="G131" s="962"/>
      <c r="H131" s="245"/>
      <c r="I131" s="241"/>
      <c r="J131" s="243"/>
      <c r="K131" s="474"/>
      <c r="L131" s="250"/>
      <c r="M131" s="250"/>
      <c r="N131" s="250"/>
      <c r="O131" s="250"/>
      <c r="P131" s="251"/>
      <c r="Q131" s="248"/>
      <c r="R131" s="250"/>
      <c r="S131" s="250"/>
      <c r="T131" s="250"/>
      <c r="U131" s="250"/>
      <c r="V131" s="251"/>
      <c r="W131" s="250"/>
      <c r="X131" s="250"/>
      <c r="Y131" s="250"/>
      <c r="Z131" s="250"/>
      <c r="AA131" s="250"/>
      <c r="AB131" s="251"/>
      <c r="AC131" s="242"/>
      <c r="AD131" s="239"/>
      <c r="AE131" s="240"/>
      <c r="AF131" s="670" t="s">
        <v>769</v>
      </c>
      <c r="AG131" s="851"/>
      <c r="AH131" s="635" t="s">
        <v>1453</v>
      </c>
      <c r="AI131" s="851"/>
      <c r="AJ131" s="635" t="s">
        <v>1454</v>
      </c>
      <c r="AK131" s="855"/>
    </row>
    <row r="132" spans="1:37" s="149" customFormat="1" ht="15" customHeight="1" x14ac:dyDescent="0.3">
      <c r="A132" s="3"/>
      <c r="B132" s="23" t="s">
        <v>223</v>
      </c>
      <c r="C132" s="308" t="s">
        <v>459</v>
      </c>
      <c r="D132" s="319"/>
      <c r="E132" s="960"/>
      <c r="F132" s="961"/>
      <c r="G132" s="962"/>
      <c r="H132" s="245"/>
      <c r="I132" s="241"/>
      <c r="J132" s="243"/>
      <c r="K132" s="474"/>
      <c r="L132" s="250"/>
      <c r="M132" s="250"/>
      <c r="N132" s="250"/>
      <c r="O132" s="250"/>
      <c r="P132" s="251"/>
      <c r="Q132" s="248"/>
      <c r="R132" s="250"/>
      <c r="S132" s="250"/>
      <c r="T132" s="250"/>
      <c r="U132" s="250"/>
      <c r="V132" s="251"/>
      <c r="W132" s="250"/>
      <c r="X132" s="250"/>
      <c r="Y132" s="250"/>
      <c r="Z132" s="250"/>
      <c r="AA132" s="250"/>
      <c r="AB132" s="251"/>
      <c r="AC132" s="242"/>
      <c r="AD132" s="239"/>
      <c r="AE132" s="240"/>
      <c r="AF132" s="666" t="s">
        <v>1404</v>
      </c>
      <c r="AG132" s="851"/>
      <c r="AH132" s="627" t="s">
        <v>759</v>
      </c>
      <c r="AI132" s="851"/>
      <c r="AJ132" s="628" t="s">
        <v>773</v>
      </c>
      <c r="AK132" s="855"/>
    </row>
    <row r="133" spans="1:37" s="149" customFormat="1" ht="15" customHeight="1" x14ac:dyDescent="0.3">
      <c r="A133" s="3"/>
      <c r="B133" s="23" t="s">
        <v>224</v>
      </c>
      <c r="C133" s="308" t="s">
        <v>460</v>
      </c>
      <c r="D133" s="319"/>
      <c r="E133" s="960"/>
      <c r="F133" s="961"/>
      <c r="G133" s="962"/>
      <c r="H133" s="245"/>
      <c r="I133" s="241"/>
      <c r="J133" s="243"/>
      <c r="K133" s="474"/>
      <c r="L133" s="250"/>
      <c r="M133" s="250"/>
      <c r="N133" s="250"/>
      <c r="O133" s="250"/>
      <c r="P133" s="251"/>
      <c r="Q133" s="248"/>
      <c r="R133" s="250"/>
      <c r="S133" s="250"/>
      <c r="T133" s="250"/>
      <c r="U133" s="250"/>
      <c r="V133" s="251"/>
      <c r="W133" s="250"/>
      <c r="X133" s="250"/>
      <c r="Y133" s="250"/>
      <c r="Z133" s="250"/>
      <c r="AA133" s="250"/>
      <c r="AB133" s="251"/>
      <c r="AC133" s="242"/>
      <c r="AD133" s="239"/>
      <c r="AE133" s="240"/>
      <c r="AF133" s="666" t="s">
        <v>351</v>
      </c>
      <c r="AG133" s="851"/>
      <c r="AH133" s="627" t="s">
        <v>759</v>
      </c>
      <c r="AI133" s="851"/>
      <c r="AJ133" s="628" t="s">
        <v>351</v>
      </c>
      <c r="AK133" s="855"/>
    </row>
    <row r="134" spans="1:37" s="149" customFormat="1" ht="15" customHeight="1" x14ac:dyDescent="0.3">
      <c r="A134" s="3"/>
      <c r="B134" s="23" t="s">
        <v>86</v>
      </c>
      <c r="C134" s="308" t="s">
        <v>228</v>
      </c>
      <c r="D134" s="319"/>
      <c r="E134" s="960"/>
      <c r="F134" s="961"/>
      <c r="G134" s="962"/>
      <c r="H134" s="245"/>
      <c r="I134" s="241"/>
      <c r="J134" s="243"/>
      <c r="K134" s="474"/>
      <c r="L134" s="250"/>
      <c r="M134" s="250"/>
      <c r="N134" s="250"/>
      <c r="O134" s="250"/>
      <c r="P134" s="251"/>
      <c r="Q134" s="248"/>
      <c r="R134" s="250"/>
      <c r="S134" s="250"/>
      <c r="T134" s="250"/>
      <c r="U134" s="250"/>
      <c r="V134" s="251"/>
      <c r="W134" s="250"/>
      <c r="X134" s="250"/>
      <c r="Y134" s="250"/>
      <c r="Z134" s="250"/>
      <c r="AA134" s="250"/>
      <c r="AB134" s="251"/>
      <c r="AC134" s="242"/>
      <c r="AD134" s="239"/>
      <c r="AE134" s="240"/>
      <c r="AF134" s="666" t="s">
        <v>995</v>
      </c>
      <c r="AG134" s="851"/>
      <c r="AH134" s="628" t="s">
        <v>759</v>
      </c>
      <c r="AI134" s="851"/>
      <c r="AJ134" s="627" t="s">
        <v>995</v>
      </c>
      <c r="AK134" s="855"/>
    </row>
    <row r="135" spans="1:37" s="149" customFormat="1" ht="15" customHeight="1" x14ac:dyDescent="0.3">
      <c r="A135" s="3"/>
      <c r="B135" s="23" t="s">
        <v>93</v>
      </c>
      <c r="C135" s="308" t="s">
        <v>461</v>
      </c>
      <c r="D135" s="319"/>
      <c r="E135" s="960"/>
      <c r="F135" s="961"/>
      <c r="G135" s="962"/>
      <c r="H135" s="245"/>
      <c r="I135" s="241"/>
      <c r="J135" s="243"/>
      <c r="K135" s="474"/>
      <c r="L135" s="250"/>
      <c r="M135" s="250"/>
      <c r="N135" s="250"/>
      <c r="O135" s="250"/>
      <c r="P135" s="251"/>
      <c r="Q135" s="248"/>
      <c r="R135" s="250"/>
      <c r="S135" s="250"/>
      <c r="T135" s="250"/>
      <c r="U135" s="250"/>
      <c r="V135" s="251"/>
      <c r="W135" s="250"/>
      <c r="X135" s="250"/>
      <c r="Y135" s="250"/>
      <c r="Z135" s="250"/>
      <c r="AA135" s="250"/>
      <c r="AB135" s="251"/>
      <c r="AC135" s="242"/>
      <c r="AD135" s="239"/>
      <c r="AE135" s="240"/>
      <c r="AF135" s="666" t="s">
        <v>1445</v>
      </c>
      <c r="AG135" s="851"/>
      <c r="AH135" s="628" t="s">
        <v>759</v>
      </c>
      <c r="AI135" s="851"/>
      <c r="AJ135" s="628" t="s">
        <v>1445</v>
      </c>
      <c r="AK135" s="855"/>
    </row>
    <row r="136" spans="1:37" s="152" customFormat="1" ht="42" customHeight="1" x14ac:dyDescent="0.3">
      <c r="A136" s="3"/>
      <c r="B136" s="23" t="s">
        <v>87</v>
      </c>
      <c r="C136" s="308" t="s">
        <v>463</v>
      </c>
      <c r="D136" s="319"/>
      <c r="E136" s="960"/>
      <c r="F136" s="961"/>
      <c r="G136" s="962"/>
      <c r="H136" s="245"/>
      <c r="I136" s="241"/>
      <c r="J136" s="243"/>
      <c r="K136" s="474"/>
      <c r="L136" s="250"/>
      <c r="M136" s="250"/>
      <c r="N136" s="250"/>
      <c r="O136" s="250"/>
      <c r="P136" s="251"/>
      <c r="Q136" s="248"/>
      <c r="R136" s="250"/>
      <c r="S136" s="250"/>
      <c r="T136" s="250"/>
      <c r="U136" s="250"/>
      <c r="V136" s="251"/>
      <c r="W136" s="250"/>
      <c r="X136" s="250"/>
      <c r="Y136" s="250"/>
      <c r="Z136" s="250"/>
      <c r="AA136" s="250"/>
      <c r="AB136" s="251"/>
      <c r="AC136" s="242"/>
      <c r="AD136" s="239"/>
      <c r="AE136" s="240"/>
      <c r="AF136" s="665" t="s">
        <v>1674</v>
      </c>
      <c r="AG136" s="851"/>
      <c r="AH136" s="628" t="s">
        <v>759</v>
      </c>
      <c r="AI136" s="851"/>
      <c r="AJ136" s="628" t="s">
        <v>1964</v>
      </c>
      <c r="AK136" s="855"/>
    </row>
    <row r="137" spans="1:37" s="149" customFormat="1" ht="13.8" x14ac:dyDescent="0.3">
      <c r="A137" s="272"/>
      <c r="B137" s="23" t="s">
        <v>229</v>
      </c>
      <c r="C137" s="308" t="s">
        <v>230</v>
      </c>
      <c r="D137" s="319"/>
      <c r="E137" s="960"/>
      <c r="F137" s="961"/>
      <c r="G137" s="962"/>
      <c r="H137" s="245"/>
      <c r="I137" s="241"/>
      <c r="J137" s="243"/>
      <c r="K137" s="474"/>
      <c r="L137" s="250"/>
      <c r="M137" s="250"/>
      <c r="N137" s="250"/>
      <c r="O137" s="250"/>
      <c r="P137" s="251"/>
      <c r="Q137" s="248"/>
      <c r="R137" s="250"/>
      <c r="S137" s="250"/>
      <c r="T137" s="250"/>
      <c r="U137" s="250"/>
      <c r="V137" s="251"/>
      <c r="W137" s="250"/>
      <c r="X137" s="250"/>
      <c r="Y137" s="250"/>
      <c r="Z137" s="250"/>
      <c r="AA137" s="250"/>
      <c r="AB137" s="251"/>
      <c r="AC137" s="242"/>
      <c r="AD137" s="239"/>
      <c r="AE137" s="240"/>
      <c r="AF137" s="666" t="s">
        <v>230</v>
      </c>
      <c r="AG137" s="851"/>
      <c r="AH137" s="628" t="s">
        <v>759</v>
      </c>
      <c r="AI137" s="851"/>
      <c r="AJ137" s="628" t="s">
        <v>230</v>
      </c>
      <c r="AK137" s="855"/>
    </row>
    <row r="138" spans="1:37" s="149" customFormat="1" ht="48" customHeight="1" x14ac:dyDescent="0.3">
      <c r="A138" s="3"/>
      <c r="B138" s="23" t="s">
        <v>233</v>
      </c>
      <c r="C138" s="308" t="s">
        <v>231</v>
      </c>
      <c r="D138" s="319"/>
      <c r="E138" s="960"/>
      <c r="F138" s="961"/>
      <c r="G138" s="962"/>
      <c r="H138" s="245"/>
      <c r="I138" s="241"/>
      <c r="J138" s="243"/>
      <c r="K138" s="474"/>
      <c r="L138" s="250"/>
      <c r="M138" s="250"/>
      <c r="N138" s="250"/>
      <c r="O138" s="250"/>
      <c r="P138" s="251"/>
      <c r="Q138" s="248"/>
      <c r="R138" s="250"/>
      <c r="S138" s="250"/>
      <c r="T138" s="250"/>
      <c r="U138" s="250"/>
      <c r="V138" s="251"/>
      <c r="W138" s="250"/>
      <c r="X138" s="250"/>
      <c r="Y138" s="250"/>
      <c r="Z138" s="250"/>
      <c r="AA138" s="250"/>
      <c r="AB138" s="251"/>
      <c r="AC138" s="242"/>
      <c r="AD138" s="239"/>
      <c r="AE138" s="240"/>
      <c r="AF138" s="673" t="s">
        <v>771</v>
      </c>
      <c r="AG138" s="851"/>
      <c r="AH138" s="628" t="s">
        <v>759</v>
      </c>
      <c r="AI138" s="851"/>
      <c r="AJ138" s="629" t="s">
        <v>771</v>
      </c>
      <c r="AK138" s="855"/>
    </row>
    <row r="139" spans="1:37" s="149" customFormat="1" ht="27.6" x14ac:dyDescent="0.3">
      <c r="A139" s="3"/>
      <c r="B139" s="23" t="s">
        <v>234</v>
      </c>
      <c r="C139" s="308" t="s">
        <v>232</v>
      </c>
      <c r="D139" s="319"/>
      <c r="E139" s="960"/>
      <c r="F139" s="961"/>
      <c r="G139" s="962"/>
      <c r="H139" s="245"/>
      <c r="I139" s="241"/>
      <c r="J139" s="243"/>
      <c r="K139" s="474"/>
      <c r="L139" s="250"/>
      <c r="M139" s="250"/>
      <c r="N139" s="250"/>
      <c r="O139" s="250"/>
      <c r="P139" s="251"/>
      <c r="Q139" s="248"/>
      <c r="R139" s="250"/>
      <c r="S139" s="250"/>
      <c r="T139" s="250"/>
      <c r="U139" s="250"/>
      <c r="V139" s="251"/>
      <c r="W139" s="250"/>
      <c r="X139" s="250"/>
      <c r="Y139" s="250"/>
      <c r="Z139" s="250"/>
      <c r="AA139" s="250"/>
      <c r="AB139" s="251"/>
      <c r="AC139" s="242"/>
      <c r="AD139" s="239"/>
      <c r="AE139" s="240"/>
      <c r="AF139" s="665" t="s">
        <v>1675</v>
      </c>
      <c r="AG139" s="851"/>
      <c r="AH139" s="628" t="s">
        <v>759</v>
      </c>
      <c r="AI139" s="851"/>
      <c r="AJ139" s="628" t="s">
        <v>1963</v>
      </c>
      <c r="AK139" s="855"/>
    </row>
    <row r="140" spans="1:37" s="149" customFormat="1" ht="27.6" x14ac:dyDescent="0.3">
      <c r="A140" s="3"/>
      <c r="B140" s="23" t="s">
        <v>235</v>
      </c>
      <c r="C140" s="308">
        <v>0.9</v>
      </c>
      <c r="D140" s="319"/>
      <c r="E140" s="960"/>
      <c r="F140" s="961"/>
      <c r="G140" s="962"/>
      <c r="H140" s="245"/>
      <c r="I140" s="241"/>
      <c r="J140" s="243"/>
      <c r="K140" s="474"/>
      <c r="L140" s="250"/>
      <c r="M140" s="250"/>
      <c r="N140" s="250"/>
      <c r="O140" s="250"/>
      <c r="P140" s="251"/>
      <c r="Q140" s="248"/>
      <c r="R140" s="250"/>
      <c r="S140" s="250"/>
      <c r="T140" s="250"/>
      <c r="U140" s="250"/>
      <c r="V140" s="251"/>
      <c r="W140" s="250"/>
      <c r="X140" s="250"/>
      <c r="Y140" s="250"/>
      <c r="Z140" s="250"/>
      <c r="AA140" s="250"/>
      <c r="AB140" s="251"/>
      <c r="AC140" s="242"/>
      <c r="AD140" s="239"/>
      <c r="AE140" s="240"/>
      <c r="AF140" s="667" t="s">
        <v>1405</v>
      </c>
      <c r="AG140" s="851"/>
      <c r="AH140" s="628" t="s">
        <v>759</v>
      </c>
      <c r="AI140" s="851"/>
      <c r="AJ140" s="629" t="s">
        <v>1962</v>
      </c>
      <c r="AK140" s="855"/>
    </row>
    <row r="141" spans="1:37" s="149" customFormat="1" ht="28.5" customHeight="1" x14ac:dyDescent="0.3">
      <c r="A141" s="3"/>
      <c r="B141" s="23" t="s">
        <v>236</v>
      </c>
      <c r="C141" s="356" t="s">
        <v>464</v>
      </c>
      <c r="D141" s="319"/>
      <c r="E141" s="960"/>
      <c r="F141" s="961"/>
      <c r="G141" s="962"/>
      <c r="H141" s="245"/>
      <c r="I141" s="241"/>
      <c r="J141" s="243"/>
      <c r="K141" s="474"/>
      <c r="L141" s="250"/>
      <c r="M141" s="250"/>
      <c r="N141" s="250"/>
      <c r="O141" s="250"/>
      <c r="P141" s="251"/>
      <c r="Q141" s="248"/>
      <c r="R141" s="250"/>
      <c r="S141" s="250"/>
      <c r="T141" s="250"/>
      <c r="U141" s="250"/>
      <c r="V141" s="251"/>
      <c r="W141" s="250"/>
      <c r="X141" s="250"/>
      <c r="Y141" s="250"/>
      <c r="Z141" s="250"/>
      <c r="AA141" s="250"/>
      <c r="AB141" s="251"/>
      <c r="AC141" s="242"/>
      <c r="AD141" s="239"/>
      <c r="AE141" s="240"/>
      <c r="AF141" s="665" t="s">
        <v>1437</v>
      </c>
      <c r="AG141" s="851"/>
      <c r="AH141" s="628" t="s">
        <v>1437</v>
      </c>
      <c r="AI141" s="851"/>
      <c r="AJ141" s="629" t="s">
        <v>354</v>
      </c>
      <c r="AK141" s="855"/>
    </row>
    <row r="142" spans="1:37" ht="15" customHeight="1" x14ac:dyDescent="0.3">
      <c r="A142" s="336" t="s">
        <v>90</v>
      </c>
      <c r="B142" s="332"/>
      <c r="C142" s="342"/>
      <c r="D142" s="360"/>
      <c r="E142" s="1005"/>
      <c r="F142" s="1006"/>
      <c r="G142" s="1007"/>
      <c r="H142" s="337"/>
      <c r="I142" s="337"/>
      <c r="J142" s="334"/>
      <c r="K142" s="452"/>
      <c r="L142" s="337"/>
      <c r="M142" s="337"/>
      <c r="N142" s="337"/>
      <c r="O142" s="337"/>
      <c r="P142" s="599"/>
      <c r="Q142" s="601"/>
      <c r="R142" s="337"/>
      <c r="S142" s="337"/>
      <c r="T142" s="337"/>
      <c r="U142" s="337"/>
      <c r="V142" s="599"/>
      <c r="W142" s="337"/>
      <c r="X142" s="337"/>
      <c r="Y142" s="337"/>
      <c r="Z142" s="337"/>
      <c r="AA142" s="337"/>
      <c r="AB142" s="599"/>
      <c r="AC142" s="93"/>
      <c r="AD142" s="62"/>
      <c r="AE142" s="229"/>
      <c r="AF142" s="674"/>
      <c r="AG142" s="603"/>
      <c r="AH142" s="653"/>
      <c r="AI142" s="603"/>
      <c r="AJ142" s="654"/>
      <c r="AK142" s="655"/>
    </row>
    <row r="143" spans="1:37" ht="15" customHeight="1" x14ac:dyDescent="0.3">
      <c r="A143" s="144"/>
      <c r="B143" s="23" t="s">
        <v>890</v>
      </c>
      <c r="C143" s="308" t="s">
        <v>924</v>
      </c>
      <c r="D143" s="319" t="s">
        <v>905</v>
      </c>
      <c r="E143" s="960"/>
      <c r="F143" s="961"/>
      <c r="G143" s="962"/>
      <c r="H143" s="960"/>
      <c r="I143" s="961"/>
      <c r="J143" s="962"/>
      <c r="K143" s="474"/>
      <c r="L143" s="250"/>
      <c r="M143" s="250"/>
      <c r="N143" s="250"/>
      <c r="O143" s="250"/>
      <c r="P143" s="251"/>
      <c r="Q143" s="248"/>
      <c r="R143" s="250"/>
      <c r="S143" s="250"/>
      <c r="T143" s="250"/>
      <c r="U143" s="250"/>
      <c r="V143" s="251"/>
      <c r="W143" s="250"/>
      <c r="X143" s="250"/>
      <c r="Y143" s="250"/>
      <c r="Z143" s="250"/>
      <c r="AA143" s="729"/>
      <c r="AB143" s="730"/>
      <c r="AC143" s="93"/>
      <c r="AD143" s="62"/>
      <c r="AE143" s="229"/>
      <c r="AF143" s="675"/>
      <c r="AG143" s="251"/>
      <c r="AH143" s="630"/>
      <c r="AI143" s="251"/>
      <c r="AJ143" s="642"/>
      <c r="AK143" s="254"/>
    </row>
    <row r="144" spans="1:37" ht="15" customHeight="1" x14ac:dyDescent="0.3">
      <c r="A144" s="144"/>
      <c r="B144" s="23" t="s">
        <v>891</v>
      </c>
      <c r="C144" s="308" t="s">
        <v>925</v>
      </c>
      <c r="D144" s="319" t="s">
        <v>906</v>
      </c>
      <c r="E144" s="960"/>
      <c r="F144" s="961"/>
      <c r="G144" s="962"/>
      <c r="H144" s="960"/>
      <c r="I144" s="961"/>
      <c r="J144" s="962"/>
      <c r="K144" s="474"/>
      <c r="L144" s="250"/>
      <c r="M144" s="250"/>
      <c r="N144" s="250"/>
      <c r="O144" s="250"/>
      <c r="P144" s="251"/>
      <c r="Q144" s="248"/>
      <c r="R144" s="250"/>
      <c r="S144" s="250"/>
      <c r="T144" s="250"/>
      <c r="U144" s="250"/>
      <c r="V144" s="251"/>
      <c r="W144" s="250"/>
      <c r="X144" s="250"/>
      <c r="Y144" s="250"/>
      <c r="Z144" s="250"/>
      <c r="AA144" s="729"/>
      <c r="AB144" s="730"/>
      <c r="AC144" s="93"/>
      <c r="AD144" s="62"/>
      <c r="AE144" s="229"/>
      <c r="AF144" s="675"/>
      <c r="AG144" s="251"/>
      <c r="AH144" s="630"/>
      <c r="AI144" s="251"/>
      <c r="AJ144" s="642"/>
      <c r="AK144" s="254"/>
    </row>
    <row r="145" spans="1:37" ht="15" customHeight="1" x14ac:dyDescent="0.3">
      <c r="A145" s="144"/>
      <c r="B145" s="148" t="s">
        <v>91</v>
      </c>
      <c r="C145" s="308">
        <v>0.85</v>
      </c>
      <c r="D145" s="319" t="s">
        <v>907</v>
      </c>
      <c r="E145" s="960"/>
      <c r="F145" s="961"/>
      <c r="G145" s="962"/>
      <c r="H145" s="960"/>
      <c r="I145" s="961"/>
      <c r="J145" s="962"/>
      <c r="K145" s="474"/>
      <c r="L145" s="250"/>
      <c r="M145" s="250"/>
      <c r="N145" s="250"/>
      <c r="O145" s="250"/>
      <c r="P145" s="251"/>
      <c r="Q145" s="248"/>
      <c r="R145" s="250"/>
      <c r="S145" s="250"/>
      <c r="T145" s="250"/>
      <c r="U145" s="250"/>
      <c r="V145" s="251"/>
      <c r="W145" s="250"/>
      <c r="X145" s="250"/>
      <c r="Y145" s="250"/>
      <c r="Z145" s="250"/>
      <c r="AA145" s="729"/>
      <c r="AB145" s="730"/>
      <c r="AC145" s="93">
        <v>0.78</v>
      </c>
      <c r="AD145" s="62">
        <v>0.78</v>
      </c>
      <c r="AE145" s="229">
        <v>0.78</v>
      </c>
      <c r="AF145" s="661"/>
      <c r="AG145" s="242"/>
      <c r="AH145" s="631"/>
      <c r="AI145" s="242"/>
      <c r="AJ145" s="631"/>
      <c r="AK145" s="243"/>
    </row>
    <row r="146" spans="1:37" ht="15" customHeight="1" x14ac:dyDescent="0.3">
      <c r="A146" s="144"/>
      <c r="B146" s="148" t="s">
        <v>346</v>
      </c>
      <c r="C146" s="306">
        <v>0.77</v>
      </c>
      <c r="D146" s="319" t="s">
        <v>908</v>
      </c>
      <c r="E146" s="960"/>
      <c r="F146" s="961"/>
      <c r="G146" s="962"/>
      <c r="H146" s="960"/>
      <c r="I146" s="961"/>
      <c r="J146" s="962"/>
      <c r="K146" s="474"/>
      <c r="L146" s="250"/>
      <c r="M146" s="250"/>
      <c r="N146" s="250"/>
      <c r="O146" s="250"/>
      <c r="P146" s="251"/>
      <c r="Q146" s="248"/>
      <c r="R146" s="250"/>
      <c r="S146" s="250"/>
      <c r="T146" s="250"/>
      <c r="U146" s="250"/>
      <c r="V146" s="251"/>
      <c r="W146" s="250"/>
      <c r="X146" s="250"/>
      <c r="Y146" s="250"/>
      <c r="Z146" s="250"/>
      <c r="AA146" s="729"/>
      <c r="AB146" s="730"/>
      <c r="AC146" s="93" t="s">
        <v>45</v>
      </c>
      <c r="AD146" s="62" t="s">
        <v>45</v>
      </c>
      <c r="AE146" s="229" t="s">
        <v>45</v>
      </c>
      <c r="AF146" s="661"/>
      <c r="AG146" s="242"/>
      <c r="AH146" s="631"/>
      <c r="AI146" s="242"/>
      <c r="AJ146" s="631"/>
      <c r="AK146" s="243"/>
    </row>
    <row r="147" spans="1:37" ht="15" customHeight="1" x14ac:dyDescent="0.3">
      <c r="A147" s="144"/>
      <c r="B147" s="148" t="s">
        <v>1081</v>
      </c>
      <c r="C147" s="306">
        <v>0.18</v>
      </c>
      <c r="D147" s="319" t="s">
        <v>910</v>
      </c>
      <c r="E147" s="960"/>
      <c r="F147" s="961"/>
      <c r="G147" s="962"/>
      <c r="H147" s="960"/>
      <c r="I147" s="961"/>
      <c r="J147" s="962"/>
      <c r="K147" s="165">
        <v>0.18</v>
      </c>
      <c r="L147" s="155">
        <v>0.24</v>
      </c>
      <c r="M147" s="155">
        <v>0.18</v>
      </c>
      <c r="N147" s="155">
        <v>0.09</v>
      </c>
      <c r="O147" s="155">
        <v>0</v>
      </c>
      <c r="P147" s="89">
        <v>0.09</v>
      </c>
      <c r="Q147" s="76">
        <v>0.18</v>
      </c>
      <c r="R147" s="155">
        <v>0.24</v>
      </c>
      <c r="S147" s="155">
        <v>0.18</v>
      </c>
      <c r="T147" s="155">
        <v>0.09</v>
      </c>
      <c r="U147" s="155">
        <v>0</v>
      </c>
      <c r="V147" s="89">
        <v>0.09</v>
      </c>
      <c r="W147" s="155">
        <v>0.18</v>
      </c>
      <c r="X147" s="155">
        <v>0.24</v>
      </c>
      <c r="Y147" s="155">
        <v>0.18</v>
      </c>
      <c r="Z147" s="155">
        <v>0.09</v>
      </c>
      <c r="AA147" s="155">
        <v>0</v>
      </c>
      <c r="AB147" s="89">
        <v>0.09</v>
      </c>
      <c r="AC147" s="93" t="s">
        <v>249</v>
      </c>
      <c r="AD147" s="62" t="s">
        <v>249</v>
      </c>
      <c r="AE147" s="229" t="s">
        <v>249</v>
      </c>
      <c r="AF147" s="661"/>
      <c r="AG147" s="242"/>
      <c r="AH147" s="631"/>
      <c r="AI147" s="242"/>
      <c r="AJ147" s="631"/>
      <c r="AK147" s="243"/>
    </row>
    <row r="148" spans="1:37" ht="15" customHeight="1" x14ac:dyDescent="0.3">
      <c r="A148" s="144"/>
      <c r="B148" s="23" t="s">
        <v>248</v>
      </c>
      <c r="C148" s="304"/>
      <c r="D148" s="319" t="s">
        <v>669</v>
      </c>
      <c r="E148" s="960"/>
      <c r="F148" s="961"/>
      <c r="G148" s="962"/>
      <c r="H148" s="960"/>
      <c r="I148" s="961"/>
      <c r="J148" s="962"/>
      <c r="K148" s="474"/>
      <c r="L148" s="250"/>
      <c r="M148" s="250"/>
      <c r="N148" s="250"/>
      <c r="O148" s="250"/>
      <c r="P148" s="251"/>
      <c r="Q148" s="229" t="s">
        <v>1113</v>
      </c>
      <c r="R148" s="148" t="s">
        <v>1116</v>
      </c>
      <c r="S148" s="148" t="s">
        <v>1114</v>
      </c>
      <c r="T148" s="148" t="s">
        <v>1115</v>
      </c>
      <c r="U148" s="148" t="s">
        <v>1114</v>
      </c>
      <c r="V148" s="93" t="s">
        <v>1113</v>
      </c>
      <c r="W148" s="148" t="s">
        <v>1113</v>
      </c>
      <c r="X148" s="148" t="s">
        <v>1116</v>
      </c>
      <c r="Y148" s="148" t="s">
        <v>1114</v>
      </c>
      <c r="Z148" s="148" t="s">
        <v>1115</v>
      </c>
      <c r="AA148" s="148" t="s">
        <v>1114</v>
      </c>
      <c r="AB148" s="89" t="s">
        <v>1113</v>
      </c>
      <c r="AC148" s="93" t="s">
        <v>135</v>
      </c>
      <c r="AD148" s="62" t="s">
        <v>135</v>
      </c>
      <c r="AE148" s="229" t="s">
        <v>135</v>
      </c>
      <c r="AF148" s="661"/>
      <c r="AG148" s="242"/>
      <c r="AH148" s="631"/>
      <c r="AI148" s="242"/>
      <c r="AJ148" s="631"/>
      <c r="AK148" s="243"/>
    </row>
    <row r="149" spans="1:37" ht="15" customHeight="1" x14ac:dyDescent="0.3">
      <c r="A149" s="144"/>
      <c r="B149" s="23" t="s">
        <v>895</v>
      </c>
      <c r="C149" s="304">
        <v>500</v>
      </c>
      <c r="D149" s="319" t="s">
        <v>909</v>
      </c>
      <c r="E149" s="960"/>
      <c r="F149" s="961"/>
      <c r="G149" s="962"/>
      <c r="H149" s="960"/>
      <c r="I149" s="961"/>
      <c r="J149" s="962"/>
      <c r="K149" s="474"/>
      <c r="L149" s="250"/>
      <c r="M149" s="250"/>
      <c r="N149" s="250"/>
      <c r="O149" s="250"/>
      <c r="P149" s="251"/>
      <c r="Q149" s="248"/>
      <c r="R149" s="250"/>
      <c r="S149" s="250"/>
      <c r="T149" s="250"/>
      <c r="U149" s="250"/>
      <c r="V149" s="251"/>
      <c r="W149" s="250"/>
      <c r="X149" s="250"/>
      <c r="Y149" s="250"/>
      <c r="Z149" s="250"/>
      <c r="AA149" s="729"/>
      <c r="AB149" s="730"/>
      <c r="AC149" s="93"/>
      <c r="AD149" s="62"/>
      <c r="AE149" s="229"/>
      <c r="AF149" s="661"/>
      <c r="AG149" s="242"/>
      <c r="AH149" s="631"/>
      <c r="AI149" s="242"/>
      <c r="AJ149" s="631"/>
      <c r="AK149" s="243"/>
    </row>
    <row r="150" spans="1:37" ht="15" customHeight="1" x14ac:dyDescent="0.3">
      <c r="A150" s="144"/>
      <c r="B150" s="23" t="s">
        <v>899</v>
      </c>
      <c r="C150" s="304" t="s">
        <v>770</v>
      </c>
      <c r="D150" s="319" t="s">
        <v>900</v>
      </c>
      <c r="E150" s="960"/>
      <c r="F150" s="961"/>
      <c r="G150" s="962"/>
      <c r="H150" s="960"/>
      <c r="I150" s="961"/>
      <c r="J150" s="962"/>
      <c r="K150" s="474"/>
      <c r="L150" s="250"/>
      <c r="M150" s="250"/>
      <c r="N150" s="250"/>
      <c r="O150" s="250"/>
      <c r="P150" s="251"/>
      <c r="Q150" s="248"/>
      <c r="R150" s="250"/>
      <c r="S150" s="250"/>
      <c r="T150" s="250"/>
      <c r="U150" s="250"/>
      <c r="V150" s="251"/>
      <c r="W150" s="250"/>
      <c r="X150" s="250"/>
      <c r="Y150" s="250"/>
      <c r="Z150" s="250"/>
      <c r="AA150" s="729"/>
      <c r="AB150" s="730"/>
      <c r="AC150" s="93"/>
      <c r="AD150" s="62"/>
      <c r="AE150" s="229"/>
      <c r="AF150" s="661"/>
      <c r="AG150" s="242"/>
      <c r="AH150" s="631"/>
      <c r="AI150" s="242"/>
      <c r="AJ150" s="631"/>
      <c r="AK150" s="243"/>
    </row>
    <row r="151" spans="1:37" ht="15" customHeight="1" x14ac:dyDescent="0.3">
      <c r="A151" s="144"/>
      <c r="B151" s="23" t="s">
        <v>892</v>
      </c>
      <c r="C151" s="304" t="s">
        <v>187</v>
      </c>
      <c r="D151" s="319" t="s">
        <v>897</v>
      </c>
      <c r="E151" s="960"/>
      <c r="F151" s="961"/>
      <c r="G151" s="962"/>
      <c r="H151" s="960"/>
      <c r="I151" s="961"/>
      <c r="J151" s="962"/>
      <c r="K151" s="474"/>
      <c r="L151" s="250"/>
      <c r="M151" s="250"/>
      <c r="N151" s="250"/>
      <c r="O151" s="250"/>
      <c r="P151" s="251"/>
      <c r="Q151" s="248"/>
      <c r="R151" s="250"/>
      <c r="S151" s="250"/>
      <c r="T151" s="250"/>
      <c r="U151" s="250"/>
      <c r="V151" s="251"/>
      <c r="W151" s="250"/>
      <c r="X151" s="250"/>
      <c r="Y151" s="250"/>
      <c r="Z151" s="250"/>
      <c r="AA151" s="729"/>
      <c r="AB151" s="730"/>
      <c r="AC151" s="93"/>
      <c r="AD151" s="62"/>
      <c r="AE151" s="229"/>
      <c r="AF151" s="661"/>
      <c r="AG151" s="242"/>
      <c r="AH151" s="631"/>
      <c r="AI151" s="242"/>
      <c r="AJ151" s="631"/>
      <c r="AK151" s="243"/>
    </row>
    <row r="152" spans="1:37" ht="15" customHeight="1" x14ac:dyDescent="0.3">
      <c r="A152" s="144"/>
      <c r="B152" s="23" t="s">
        <v>893</v>
      </c>
      <c r="C152" s="304">
        <v>180</v>
      </c>
      <c r="D152" s="319" t="s">
        <v>898</v>
      </c>
      <c r="E152" s="960"/>
      <c r="F152" s="961"/>
      <c r="G152" s="962"/>
      <c r="H152" s="960"/>
      <c r="I152" s="961"/>
      <c r="J152" s="962"/>
      <c r="K152" s="474"/>
      <c r="L152" s="250"/>
      <c r="M152" s="250"/>
      <c r="N152" s="250"/>
      <c r="O152" s="250"/>
      <c r="P152" s="251"/>
      <c r="Q152" s="248"/>
      <c r="R152" s="250"/>
      <c r="S152" s="250"/>
      <c r="T152" s="250"/>
      <c r="U152" s="250"/>
      <c r="V152" s="251"/>
      <c r="W152" s="250"/>
      <c r="X152" s="250"/>
      <c r="Y152" s="250"/>
      <c r="Z152" s="250"/>
      <c r="AA152" s="729"/>
      <c r="AB152" s="730"/>
      <c r="AC152" s="93"/>
      <c r="AD152" s="62"/>
      <c r="AE152" s="229"/>
      <c r="AF152" s="661"/>
      <c r="AG152" s="242"/>
      <c r="AH152" s="631"/>
      <c r="AI152" s="242"/>
      <c r="AJ152" s="631"/>
      <c r="AK152" s="243"/>
    </row>
    <row r="153" spans="1:37" ht="15" customHeight="1" x14ac:dyDescent="0.3">
      <c r="A153" s="144"/>
      <c r="B153" s="23" t="s">
        <v>894</v>
      </c>
      <c r="C153" s="309">
        <v>250000</v>
      </c>
      <c r="D153" s="319" t="s">
        <v>904</v>
      </c>
      <c r="E153" s="960"/>
      <c r="F153" s="961"/>
      <c r="G153" s="962"/>
      <c r="H153" s="960"/>
      <c r="I153" s="961"/>
      <c r="J153" s="962"/>
      <c r="K153" s="474"/>
      <c r="L153" s="250"/>
      <c r="M153" s="250"/>
      <c r="N153" s="250"/>
      <c r="O153" s="250"/>
      <c r="P153" s="251"/>
      <c r="Q153" s="248"/>
      <c r="R153" s="250"/>
      <c r="S153" s="250"/>
      <c r="T153" s="250"/>
      <c r="U153" s="250"/>
      <c r="V153" s="251"/>
      <c r="W153" s="250"/>
      <c r="X153" s="250"/>
      <c r="Y153" s="250"/>
      <c r="Z153" s="250"/>
      <c r="AA153" s="250"/>
      <c r="AB153" s="730"/>
      <c r="AC153" s="93"/>
      <c r="AD153" s="62"/>
      <c r="AE153" s="229"/>
      <c r="AF153" s="661"/>
      <c r="AG153" s="242"/>
      <c r="AH153" s="631"/>
      <c r="AI153" s="242"/>
      <c r="AJ153" s="631"/>
      <c r="AK153" s="243"/>
    </row>
    <row r="154" spans="1:37" ht="15" customHeight="1" x14ac:dyDescent="0.3">
      <c r="A154" s="144"/>
      <c r="B154" s="23" t="s">
        <v>896</v>
      </c>
      <c r="C154" s="304" t="s">
        <v>770</v>
      </c>
      <c r="D154" s="319" t="s">
        <v>901</v>
      </c>
      <c r="E154" s="960"/>
      <c r="F154" s="961"/>
      <c r="G154" s="962"/>
      <c r="H154" s="960"/>
      <c r="I154" s="961"/>
      <c r="J154" s="962"/>
      <c r="K154" s="474"/>
      <c r="L154" s="250"/>
      <c r="M154" s="250"/>
      <c r="N154" s="250"/>
      <c r="O154" s="250"/>
      <c r="P154" s="251"/>
      <c r="Q154" s="248"/>
      <c r="R154" s="250"/>
      <c r="S154" s="250"/>
      <c r="T154" s="250"/>
      <c r="U154" s="250"/>
      <c r="V154" s="251"/>
      <c r="W154" s="250"/>
      <c r="X154" s="250"/>
      <c r="Y154" s="250"/>
      <c r="Z154" s="250"/>
      <c r="AA154" s="729"/>
      <c r="AB154" s="730"/>
      <c r="AC154" s="93"/>
      <c r="AD154" s="62"/>
      <c r="AE154" s="229"/>
      <c r="AF154" s="661"/>
      <c r="AG154" s="242"/>
      <c r="AH154" s="631"/>
      <c r="AI154" s="242"/>
      <c r="AJ154" s="631"/>
      <c r="AK154" s="243"/>
    </row>
    <row r="155" spans="1:37" ht="15" customHeight="1" thickBot="1" x14ac:dyDescent="0.35">
      <c r="A155" s="694"/>
      <c r="B155" s="695" t="s">
        <v>903</v>
      </c>
      <c r="C155" s="339">
        <v>4538</v>
      </c>
      <c r="D155" s="320" t="s">
        <v>902</v>
      </c>
      <c r="E155" s="976"/>
      <c r="F155" s="977"/>
      <c r="G155" s="978"/>
      <c r="H155" s="976"/>
      <c r="I155" s="977"/>
      <c r="J155" s="978"/>
      <c r="K155" s="510"/>
      <c r="L155" s="361"/>
      <c r="M155" s="361"/>
      <c r="N155" s="361"/>
      <c r="O155" s="361"/>
      <c r="P155" s="600"/>
      <c r="Q155" s="604"/>
      <c r="R155" s="361"/>
      <c r="S155" s="361"/>
      <c r="T155" s="361"/>
      <c r="U155" s="361"/>
      <c r="V155" s="600"/>
      <c r="W155" s="361"/>
      <c r="X155" s="361"/>
      <c r="Y155" s="361"/>
      <c r="Z155" s="361"/>
      <c r="AA155" s="362"/>
      <c r="AB155" s="625"/>
      <c r="AC155" s="93"/>
      <c r="AD155" s="62"/>
      <c r="AE155" s="229"/>
      <c r="AF155" s="676"/>
      <c r="AG155" s="622"/>
      <c r="AH155" s="632"/>
      <c r="AI155" s="622"/>
      <c r="AJ155" s="632"/>
      <c r="AK155" s="292"/>
    </row>
  </sheetData>
  <mergeCells count="236">
    <mergeCell ref="E142:G142"/>
    <mergeCell ref="E121:G121"/>
    <mergeCell ref="E107:G107"/>
    <mergeCell ref="E82:G82"/>
    <mergeCell ref="E74:G74"/>
    <mergeCell ref="E55:G55"/>
    <mergeCell ref="E33:G33"/>
    <mergeCell ref="K20:P20"/>
    <mergeCell ref="E24:G24"/>
    <mergeCell ref="H23:J23"/>
    <mergeCell ref="H24:J24"/>
    <mergeCell ref="W30:AB30"/>
    <mergeCell ref="K13:P13"/>
    <mergeCell ref="Q13:V13"/>
    <mergeCell ref="W13:AB13"/>
    <mergeCell ref="K14:P14"/>
    <mergeCell ref="Q14:V14"/>
    <mergeCell ref="W14:AB14"/>
    <mergeCell ref="Q15:V15"/>
    <mergeCell ref="Q16:V16"/>
    <mergeCell ref="Q22:V22"/>
    <mergeCell ref="Q24:V24"/>
    <mergeCell ref="Q25:V25"/>
    <mergeCell ref="H143:J143"/>
    <mergeCell ref="H144:J144"/>
    <mergeCell ref="H145:J145"/>
    <mergeCell ref="H146:J146"/>
    <mergeCell ref="H22:J22"/>
    <mergeCell ref="K22:P22"/>
    <mergeCell ref="K21:P21"/>
    <mergeCell ref="K16:P16"/>
    <mergeCell ref="K24:P24"/>
    <mergeCell ref="K23:P23"/>
    <mergeCell ref="Q30:V30"/>
    <mergeCell ref="W24:AB24"/>
    <mergeCell ref="W25:AB25"/>
    <mergeCell ref="W27:AB27"/>
    <mergeCell ref="W28:AB28"/>
    <mergeCell ref="Q28:V28"/>
    <mergeCell ref="Q29:V29"/>
    <mergeCell ref="W16:AB16"/>
    <mergeCell ref="W17:AB17"/>
    <mergeCell ref="W18:AB18"/>
    <mergeCell ref="W19:AB19"/>
    <mergeCell ref="Q26:V26"/>
    <mergeCell ref="W26:AB26"/>
    <mergeCell ref="W29:AB29"/>
    <mergeCell ref="Q27:V27"/>
    <mergeCell ref="Q23:V23"/>
    <mergeCell ref="K28:P28"/>
    <mergeCell ref="K27:P27"/>
    <mergeCell ref="E25:G25"/>
    <mergeCell ref="H25:J25"/>
    <mergeCell ref="K26:P26"/>
    <mergeCell ref="K25:P25"/>
    <mergeCell ref="H30:J30"/>
    <mergeCell ref="K30:P30"/>
    <mergeCell ref="K29:P29"/>
    <mergeCell ref="E28:G28"/>
    <mergeCell ref="E29:G29"/>
    <mergeCell ref="H29:J29"/>
    <mergeCell ref="E32:G32"/>
    <mergeCell ref="H32:J32"/>
    <mergeCell ref="K32:P32"/>
    <mergeCell ref="E21:G21"/>
    <mergeCell ref="H21:J21"/>
    <mergeCell ref="E23:G23"/>
    <mergeCell ref="AC14:AE14"/>
    <mergeCell ref="K19:P19"/>
    <mergeCell ref="K18:P18"/>
    <mergeCell ref="K17:P17"/>
    <mergeCell ref="E22:G22"/>
    <mergeCell ref="E20:G20"/>
    <mergeCell ref="H20:J20"/>
    <mergeCell ref="W22:AB22"/>
    <mergeCell ref="W23:AB23"/>
    <mergeCell ref="Q17:V17"/>
    <mergeCell ref="Q18:V18"/>
    <mergeCell ref="Q19:V19"/>
    <mergeCell ref="Q20:V20"/>
    <mergeCell ref="Q21:V21"/>
    <mergeCell ref="W20:AB20"/>
    <mergeCell ref="W21:AB21"/>
    <mergeCell ref="W15:AB15"/>
    <mergeCell ref="K15:P15"/>
    <mergeCell ref="E10:G10"/>
    <mergeCell ref="H10:J10"/>
    <mergeCell ref="E17:G17"/>
    <mergeCell ref="H17:J17"/>
    <mergeCell ref="E19:G19"/>
    <mergeCell ref="H19:J19"/>
    <mergeCell ref="E18:G18"/>
    <mergeCell ref="H18:J18"/>
    <mergeCell ref="E16:G16"/>
    <mergeCell ref="H16:J16"/>
    <mergeCell ref="AF10:AK10"/>
    <mergeCell ref="AF11:AG11"/>
    <mergeCell ref="AH11:AI11"/>
    <mergeCell ref="AJ11:AK11"/>
    <mergeCell ref="K11:P11"/>
    <mergeCell ref="Q11:V11"/>
    <mergeCell ref="W11:AB11"/>
    <mergeCell ref="K10:AB10"/>
    <mergeCell ref="Q12:V12"/>
    <mergeCell ref="W12:AB12"/>
    <mergeCell ref="K12:P12"/>
    <mergeCell ref="E30:G30"/>
    <mergeCell ref="E36:G36"/>
    <mergeCell ref="E37:G37"/>
    <mergeCell ref="E38:G38"/>
    <mergeCell ref="E39:G39"/>
    <mergeCell ref="E40:G40"/>
    <mergeCell ref="E41:G41"/>
    <mergeCell ref="W31:AB31"/>
    <mergeCell ref="W32:AB32"/>
    <mergeCell ref="Q32:V32"/>
    <mergeCell ref="Q31:V31"/>
    <mergeCell ref="E31:G31"/>
    <mergeCell ref="H31:J31"/>
    <mergeCell ref="E34:G34"/>
    <mergeCell ref="E35:G35"/>
    <mergeCell ref="K31:P31"/>
    <mergeCell ref="E51:G51"/>
    <mergeCell ref="E52:G52"/>
    <mergeCell ref="E53:G53"/>
    <mergeCell ref="E54:G54"/>
    <mergeCell ref="E56:G56"/>
    <mergeCell ref="E57:G57"/>
    <mergeCell ref="E58:G58"/>
    <mergeCell ref="E59:G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60:G60"/>
    <mergeCell ref="E61:G61"/>
    <mergeCell ref="E62:G62"/>
    <mergeCell ref="E66:G66"/>
    <mergeCell ref="E67:G67"/>
    <mergeCell ref="E68:G68"/>
    <mergeCell ref="E69:G69"/>
    <mergeCell ref="E70:G70"/>
    <mergeCell ref="E71:G71"/>
    <mergeCell ref="E81:G81"/>
    <mergeCell ref="E83:G83"/>
    <mergeCell ref="E84:G84"/>
    <mergeCell ref="E85:G85"/>
    <mergeCell ref="E86:G86"/>
    <mergeCell ref="E87:G87"/>
    <mergeCell ref="E88:G88"/>
    <mergeCell ref="E89:G89"/>
    <mergeCell ref="E72:G72"/>
    <mergeCell ref="E73:G73"/>
    <mergeCell ref="E75:G75"/>
    <mergeCell ref="E76:G76"/>
    <mergeCell ref="E77:G77"/>
    <mergeCell ref="E78:G78"/>
    <mergeCell ref="E79:G79"/>
    <mergeCell ref="E80:G80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  <mergeCell ref="E122:G122"/>
    <mergeCell ref="E123:G123"/>
    <mergeCell ref="E124:G124"/>
    <mergeCell ref="E125:G125"/>
    <mergeCell ref="E135:G135"/>
    <mergeCell ref="E136:G136"/>
    <mergeCell ref="E137:G137"/>
    <mergeCell ref="E138:G138"/>
    <mergeCell ref="E139:G139"/>
    <mergeCell ref="E140:G140"/>
    <mergeCell ref="E141:G141"/>
    <mergeCell ref="E143:G143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H147:J147"/>
    <mergeCell ref="H148:J148"/>
    <mergeCell ref="H149:J149"/>
    <mergeCell ref="H150:J150"/>
    <mergeCell ref="H151:J151"/>
    <mergeCell ref="H152:J152"/>
    <mergeCell ref="H153:J153"/>
    <mergeCell ref="H154:J154"/>
    <mergeCell ref="H155:J155"/>
  </mergeCells>
  <conditionalFormatting sqref="B7">
    <cfRule type="expression" dxfId="87" priority="2">
      <formula>$A7&lt;&gt;0</formula>
    </cfRule>
  </conditionalFormatting>
  <conditionalFormatting sqref="B38">
    <cfRule type="expression" dxfId="86" priority="3">
      <formula>$A38&lt;&gt;0</formula>
    </cfRule>
  </conditionalFormatting>
  <conditionalFormatting sqref="B46">
    <cfRule type="expression" dxfId="85" priority="25">
      <formula>$A46&lt;&gt;0</formula>
    </cfRule>
  </conditionalFormatting>
  <conditionalFormatting sqref="C99:C100">
    <cfRule type="expression" dxfId="84" priority="1">
      <formula>$A99&lt;&gt;0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2:AB164"/>
  <sheetViews>
    <sheetView zoomScale="70" zoomScaleNormal="70" workbookViewId="0">
      <pane xSplit="4" ySplit="14" topLeftCell="E101" activePane="bottomRight" state="frozen"/>
      <selection activeCell="B61" sqref="B61"/>
      <selection pane="topRight" activeCell="B61" sqref="B61"/>
      <selection pane="bottomLeft" activeCell="B61" sqref="B61"/>
      <selection pane="bottomRight" sqref="A1:XFD1048576"/>
    </sheetView>
  </sheetViews>
  <sheetFormatPr defaultColWidth="9.109375" defaultRowHeight="14.4" x14ac:dyDescent="0.3"/>
  <cols>
    <col min="1" max="1" width="4.5546875" style="747" customWidth="1"/>
    <col min="2" max="2" width="53.44140625" style="747" bestFit="1" customWidth="1"/>
    <col min="3" max="4" width="44.33203125" style="148" customWidth="1"/>
    <col min="5" max="7" width="45.6640625" style="143" customWidth="1"/>
    <col min="8" max="10" width="45.88671875" style="143" customWidth="1"/>
    <col min="11" max="16384" width="9.109375" style="143"/>
  </cols>
  <sheetData>
    <row r="2" spans="1:28" ht="21" x14ac:dyDescent="0.3">
      <c r="B2" s="230" t="s">
        <v>567</v>
      </c>
      <c r="C2" s="1066"/>
      <c r="D2" s="1066"/>
    </row>
    <row r="3" spans="1:28" ht="15" customHeight="1" x14ac:dyDescent="0.3">
      <c r="B3" s="684" t="s">
        <v>607</v>
      </c>
      <c r="C3" s="143" t="s">
        <v>611</v>
      </c>
      <c r="D3" s="143"/>
    </row>
    <row r="4" spans="1:28" x14ac:dyDescent="0.3">
      <c r="B4" s="231" t="s">
        <v>564</v>
      </c>
      <c r="C4" s="143" t="s">
        <v>608</v>
      </c>
      <c r="D4" s="143"/>
    </row>
    <row r="5" spans="1:28" x14ac:dyDescent="0.3">
      <c r="B5" s="1067" t="s">
        <v>610</v>
      </c>
      <c r="C5" s="143" t="s">
        <v>613</v>
      </c>
      <c r="D5" s="143"/>
    </row>
    <row r="6" spans="1:28" x14ac:dyDescent="0.3">
      <c r="B6" s="233" t="s">
        <v>609</v>
      </c>
      <c r="C6" s="143" t="s">
        <v>612</v>
      </c>
      <c r="D6" s="143"/>
    </row>
    <row r="7" spans="1:28" ht="18" x14ac:dyDescent="0.3">
      <c r="B7" s="285" t="s">
        <v>1639</v>
      </c>
      <c r="C7" s="747" t="s">
        <v>1640</v>
      </c>
      <c r="D7" s="168"/>
    </row>
    <row r="9" spans="1:28" ht="15" thickBot="1" x14ac:dyDescent="0.35"/>
    <row r="10" spans="1:28" s="145" customFormat="1" ht="21" x14ac:dyDescent="0.3">
      <c r="A10" s="810"/>
      <c r="B10" s="235"/>
      <c r="C10" s="323" t="s">
        <v>921</v>
      </c>
      <c r="D10" s="323" t="s">
        <v>671</v>
      </c>
      <c r="E10" s="1018" t="s">
        <v>1035</v>
      </c>
      <c r="F10" s="1018"/>
      <c r="G10" s="1019"/>
      <c r="H10" s="1018" t="s">
        <v>1448</v>
      </c>
      <c r="I10" s="1018"/>
      <c r="J10" s="1019"/>
    </row>
    <row r="11" spans="1:28" s="147" customFormat="1" ht="15" thickBot="1" x14ac:dyDescent="0.35">
      <c r="A11" s="321"/>
      <c r="B11" s="287"/>
      <c r="C11" s="363" t="s">
        <v>565</v>
      </c>
      <c r="D11" s="364"/>
      <c r="E11" s="773" t="s">
        <v>305</v>
      </c>
      <c r="F11" s="774" t="s">
        <v>14</v>
      </c>
      <c r="G11" s="775" t="s">
        <v>15</v>
      </c>
      <c r="H11" s="776" t="s">
        <v>305</v>
      </c>
      <c r="I11" s="776" t="s">
        <v>14</v>
      </c>
      <c r="J11" s="777" t="s">
        <v>15</v>
      </c>
    </row>
    <row r="12" spans="1:28" x14ac:dyDescent="0.3">
      <c r="A12" s="351" t="s">
        <v>18</v>
      </c>
      <c r="B12" s="332"/>
      <c r="C12" s="348" t="s">
        <v>329</v>
      </c>
      <c r="D12" s="367"/>
      <c r="E12" s="828" t="s">
        <v>28</v>
      </c>
      <c r="F12" s="829"/>
      <c r="G12" s="830" t="s">
        <v>28</v>
      </c>
      <c r="H12" s="828" t="s">
        <v>361</v>
      </c>
      <c r="I12" s="829"/>
      <c r="J12" s="830"/>
    </row>
    <row r="13" spans="1:28" s="747" customFormat="1" x14ac:dyDescent="0.3">
      <c r="A13" s="333" t="s">
        <v>854</v>
      </c>
      <c r="B13" s="332"/>
      <c r="C13" s="352"/>
      <c r="D13" s="283"/>
      <c r="E13" s="825" t="s">
        <v>855</v>
      </c>
      <c r="F13" s="826"/>
      <c r="G13" s="827"/>
      <c r="H13" s="825" t="s">
        <v>855</v>
      </c>
      <c r="I13" s="826"/>
      <c r="J13" s="827"/>
      <c r="K13" s="285"/>
      <c r="L13" s="285"/>
      <c r="M13" s="285"/>
      <c r="N13" s="285"/>
      <c r="O13" s="285"/>
      <c r="P13" s="940"/>
      <c r="Q13" s="940"/>
      <c r="R13" s="940"/>
      <c r="S13" s="940"/>
      <c r="T13" s="940"/>
      <c r="U13" s="940"/>
      <c r="V13" s="940"/>
      <c r="W13" s="940"/>
      <c r="X13" s="940"/>
      <c r="Y13" s="940"/>
      <c r="Z13" s="940"/>
      <c r="AA13" s="940"/>
    </row>
    <row r="14" spans="1:28" x14ac:dyDescent="0.3">
      <c r="A14" s="333" t="s">
        <v>20</v>
      </c>
      <c r="B14" s="336"/>
      <c r="C14" s="345"/>
      <c r="D14" s="367"/>
      <c r="E14" s="828" t="s">
        <v>24</v>
      </c>
      <c r="F14" s="829"/>
      <c r="G14" s="830" t="s">
        <v>24</v>
      </c>
      <c r="H14" s="828" t="s">
        <v>362</v>
      </c>
      <c r="I14" s="829"/>
      <c r="J14" s="830"/>
      <c r="K14" s="285"/>
    </row>
    <row r="15" spans="1:28" s="747" customFormat="1" x14ac:dyDescent="0.3">
      <c r="A15" s="333" t="s">
        <v>853</v>
      </c>
      <c r="B15" s="274"/>
      <c r="C15" s="347"/>
      <c r="D15" s="368"/>
      <c r="E15" s="371"/>
      <c r="F15" s="277"/>
      <c r="G15" s="278"/>
      <c r="H15" s="277"/>
      <c r="I15" s="277"/>
      <c r="J15" s="278"/>
      <c r="K15" s="285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1017"/>
      <c r="X15" s="1017"/>
      <c r="Y15" s="1017"/>
      <c r="Z15" s="1017"/>
      <c r="AA15" s="1017"/>
      <c r="AB15" s="1017"/>
    </row>
    <row r="16" spans="1:28" s="747" customFormat="1" x14ac:dyDescent="0.3">
      <c r="B16" s="273" t="s">
        <v>856</v>
      </c>
      <c r="C16" s="304" t="s">
        <v>958</v>
      </c>
      <c r="D16" s="297"/>
      <c r="E16" s="960"/>
      <c r="F16" s="961"/>
      <c r="G16" s="962"/>
      <c r="H16" s="961"/>
      <c r="I16" s="961"/>
      <c r="J16" s="962"/>
      <c r="K16" s="285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943"/>
      <c r="X16" s="943"/>
      <c r="Y16" s="943"/>
      <c r="Z16" s="943"/>
      <c r="AA16" s="943"/>
      <c r="AB16" s="943"/>
    </row>
    <row r="17" spans="2:28" s="747" customFormat="1" x14ac:dyDescent="0.3">
      <c r="B17" s="23" t="s">
        <v>858</v>
      </c>
      <c r="C17" s="304">
        <v>3</v>
      </c>
      <c r="D17" s="297"/>
      <c r="E17" s="960"/>
      <c r="F17" s="961"/>
      <c r="G17" s="962"/>
      <c r="H17" s="960"/>
      <c r="I17" s="961"/>
      <c r="J17" s="962"/>
      <c r="K17" s="285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943"/>
      <c r="X17" s="943"/>
      <c r="Y17" s="943"/>
      <c r="Z17" s="943"/>
      <c r="AA17" s="943"/>
      <c r="AB17" s="943"/>
    </row>
    <row r="18" spans="2:28" s="747" customFormat="1" x14ac:dyDescent="0.3">
      <c r="B18" s="23" t="s">
        <v>859</v>
      </c>
      <c r="C18" s="304">
        <v>4</v>
      </c>
      <c r="D18" s="297"/>
      <c r="E18" s="960"/>
      <c r="F18" s="961"/>
      <c r="G18" s="962"/>
      <c r="H18" s="960"/>
      <c r="I18" s="961"/>
      <c r="J18" s="962"/>
      <c r="K18" s="285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2:28" s="747" customFormat="1" x14ac:dyDescent="0.3">
      <c r="B19" s="23" t="s">
        <v>875</v>
      </c>
      <c r="C19" s="304">
        <v>0</v>
      </c>
      <c r="D19" s="297"/>
      <c r="E19" s="960"/>
      <c r="F19" s="961"/>
      <c r="G19" s="962"/>
      <c r="H19" s="960"/>
      <c r="I19" s="961"/>
      <c r="J19" s="962"/>
      <c r="K19" s="285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2:28" s="747" customFormat="1" ht="96.6" x14ac:dyDescent="0.3">
      <c r="B20" s="23" t="s">
        <v>863</v>
      </c>
      <c r="C20" s="304" t="s">
        <v>960</v>
      </c>
      <c r="D20" s="297"/>
      <c r="E20" s="968"/>
      <c r="F20" s="961"/>
      <c r="G20" s="962"/>
      <c r="H20" s="968"/>
      <c r="I20" s="961"/>
      <c r="J20" s="962"/>
      <c r="K20" s="285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2:28" s="747" customFormat="1" x14ac:dyDescent="0.3">
      <c r="B21" s="23" t="s">
        <v>865</v>
      </c>
      <c r="C21" s="304" t="s">
        <v>961</v>
      </c>
      <c r="D21" s="297"/>
      <c r="E21" s="960"/>
      <c r="F21" s="961"/>
      <c r="G21" s="962"/>
      <c r="H21" s="960"/>
      <c r="I21" s="961"/>
      <c r="J21" s="962"/>
      <c r="K21" s="285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2:28" s="747" customFormat="1" x14ac:dyDescent="0.3">
      <c r="B22" s="189" t="s">
        <v>866</v>
      </c>
      <c r="C22" s="304" t="s">
        <v>961</v>
      </c>
      <c r="D22" s="297"/>
      <c r="E22" s="960"/>
      <c r="F22" s="961"/>
      <c r="G22" s="962"/>
      <c r="H22" s="960"/>
      <c r="I22" s="961"/>
      <c r="J22" s="962"/>
      <c r="K22" s="28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2:28" s="747" customFormat="1" x14ac:dyDescent="0.3">
      <c r="B23" s="189" t="s">
        <v>867</v>
      </c>
      <c r="C23" s="304" t="s">
        <v>874</v>
      </c>
      <c r="D23" s="297"/>
      <c r="E23" s="960"/>
      <c r="F23" s="961"/>
      <c r="G23" s="962"/>
      <c r="H23" s="960"/>
      <c r="I23" s="961"/>
      <c r="J23" s="962"/>
      <c r="K23" s="285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2:28" s="747" customFormat="1" x14ac:dyDescent="0.3">
      <c r="B24" s="189" t="s">
        <v>868</v>
      </c>
      <c r="C24" s="304" t="s">
        <v>945</v>
      </c>
      <c r="D24" s="297"/>
      <c r="E24" s="960"/>
      <c r="F24" s="961"/>
      <c r="G24" s="962"/>
      <c r="H24" s="960"/>
      <c r="I24" s="961"/>
      <c r="J24" s="962"/>
      <c r="K24" s="285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2:28" s="747" customFormat="1" x14ac:dyDescent="0.3">
      <c r="B25" s="189" t="s">
        <v>871</v>
      </c>
      <c r="C25" s="304" t="s">
        <v>874</v>
      </c>
      <c r="D25" s="297"/>
      <c r="E25" s="960"/>
      <c r="F25" s="961"/>
      <c r="G25" s="962"/>
      <c r="H25" s="960"/>
      <c r="I25" s="961"/>
      <c r="J25" s="962"/>
      <c r="K25" s="285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2:28" s="747" customFormat="1" ht="69" x14ac:dyDescent="0.3">
      <c r="B26" s="189" t="s">
        <v>860</v>
      </c>
      <c r="C26" s="304" t="s">
        <v>911</v>
      </c>
      <c r="D26" s="297"/>
      <c r="E26" s="960"/>
      <c r="F26" s="961"/>
      <c r="G26" s="962"/>
      <c r="H26" s="960"/>
      <c r="I26" s="961"/>
      <c r="J26" s="962"/>
      <c r="K26" s="285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28" s="747" customFormat="1" ht="27.6" x14ac:dyDescent="0.3">
      <c r="B27" s="23" t="s">
        <v>869</v>
      </c>
      <c r="C27" s="304" t="s">
        <v>947</v>
      </c>
      <c r="D27" s="297"/>
      <c r="E27" s="960"/>
      <c r="F27" s="961"/>
      <c r="G27" s="962"/>
      <c r="H27" s="960"/>
      <c r="I27" s="961"/>
      <c r="J27" s="962"/>
      <c r="K27" s="285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2:28" s="747" customFormat="1" x14ac:dyDescent="0.3">
      <c r="B28" s="23" t="s">
        <v>864</v>
      </c>
      <c r="C28" s="304" t="s">
        <v>962</v>
      </c>
      <c r="D28" s="297"/>
      <c r="E28" s="960"/>
      <c r="F28" s="961"/>
      <c r="G28" s="962"/>
      <c r="H28" s="960"/>
      <c r="I28" s="961"/>
      <c r="J28" s="962"/>
      <c r="K28" s="285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2:28" s="747" customFormat="1" x14ac:dyDescent="0.3">
      <c r="B29" s="23" t="s">
        <v>861</v>
      </c>
      <c r="C29" s="304" t="s">
        <v>959</v>
      </c>
      <c r="D29" s="297"/>
      <c r="E29" s="960"/>
      <c r="F29" s="961"/>
      <c r="G29" s="962"/>
      <c r="H29" s="960"/>
      <c r="I29" s="961"/>
      <c r="J29" s="962"/>
      <c r="K29" s="285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2:28" s="747" customFormat="1" x14ac:dyDescent="0.3">
      <c r="B30" s="23" t="s">
        <v>884</v>
      </c>
      <c r="C30" s="304" t="s">
        <v>45</v>
      </c>
      <c r="D30" s="297"/>
      <c r="E30" s="960"/>
      <c r="F30" s="961"/>
      <c r="G30" s="962"/>
      <c r="H30" s="960"/>
      <c r="I30" s="961"/>
      <c r="J30" s="962"/>
      <c r="K30" s="285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2:28" s="747" customFormat="1" x14ac:dyDescent="0.3">
      <c r="B31" s="23" t="s">
        <v>870</v>
      </c>
      <c r="C31" s="304" t="s">
        <v>45</v>
      </c>
      <c r="D31" s="297"/>
      <c r="E31" s="960"/>
      <c r="F31" s="961"/>
      <c r="G31" s="962"/>
      <c r="H31" s="960"/>
      <c r="I31" s="961"/>
      <c r="J31" s="962"/>
      <c r="K31" s="28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spans="2:28" s="747" customFormat="1" x14ac:dyDescent="0.3">
      <c r="B32" s="23" t="s">
        <v>862</v>
      </c>
      <c r="C32" s="304" t="s">
        <v>45</v>
      </c>
      <c r="D32" s="297"/>
      <c r="E32" s="960"/>
      <c r="F32" s="961"/>
      <c r="G32" s="962"/>
      <c r="H32" s="960"/>
      <c r="I32" s="961"/>
      <c r="J32" s="962"/>
      <c r="K32" s="285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spans="1:10" x14ac:dyDescent="0.3">
      <c r="A33" s="458" t="s">
        <v>0</v>
      </c>
      <c r="B33" s="365"/>
      <c r="C33" s="372"/>
      <c r="D33" s="369"/>
      <c r="E33" s="452"/>
      <c r="F33" s="337"/>
      <c r="G33" s="334"/>
      <c r="H33" s="452"/>
      <c r="I33" s="337"/>
      <c r="J33" s="334"/>
    </row>
    <row r="34" spans="1:10" s="148" customFormat="1" ht="69.599999999999994" thickBot="1" x14ac:dyDescent="0.35">
      <c r="A34" s="23"/>
      <c r="B34" s="157" t="s">
        <v>797</v>
      </c>
      <c r="C34" s="303" t="s">
        <v>931</v>
      </c>
      <c r="D34" s="315" t="s">
        <v>813</v>
      </c>
      <c r="E34" s="24" t="s">
        <v>1087</v>
      </c>
      <c r="F34" s="37" t="s">
        <v>1087</v>
      </c>
      <c r="G34" s="261" t="s">
        <v>1088</v>
      </c>
      <c r="H34" s="447"/>
      <c r="I34" s="502"/>
      <c r="J34" s="254"/>
    </row>
    <row r="35" spans="1:10" s="148" customFormat="1" ht="28.2" thickBot="1" x14ac:dyDescent="0.35">
      <c r="A35" s="23"/>
      <c r="B35" s="23" t="s">
        <v>5</v>
      </c>
      <c r="C35" s="304">
        <f>E35</f>
        <v>5.5E-2</v>
      </c>
      <c r="D35" s="315" t="s">
        <v>649</v>
      </c>
      <c r="E35" s="24">
        <v>5.5E-2</v>
      </c>
      <c r="F35" s="37">
        <v>5.5E-2</v>
      </c>
      <c r="G35" s="261" t="s">
        <v>2073</v>
      </c>
      <c r="H35" s="447"/>
      <c r="I35" s="502"/>
      <c r="J35" s="254"/>
    </row>
    <row r="36" spans="1:10" s="148" customFormat="1" ht="97.2" thickBot="1" x14ac:dyDescent="0.35">
      <c r="A36" s="23"/>
      <c r="B36" s="23" t="s">
        <v>6</v>
      </c>
      <c r="C36" s="304" t="s">
        <v>1508</v>
      </c>
      <c r="D36" s="315" t="s">
        <v>672</v>
      </c>
      <c r="E36" s="24" t="s">
        <v>1509</v>
      </c>
      <c r="F36" s="37" t="s">
        <v>1509</v>
      </c>
      <c r="G36" s="261" t="s">
        <v>2074</v>
      </c>
      <c r="H36" s="447"/>
      <c r="I36" s="502"/>
      <c r="J36" s="254"/>
    </row>
    <row r="37" spans="1:10" s="148" customFormat="1" ht="55.8" thickBot="1" x14ac:dyDescent="0.35">
      <c r="A37" s="23"/>
      <c r="B37" s="157" t="s">
        <v>1471</v>
      </c>
      <c r="C37" s="304">
        <v>0.6</v>
      </c>
      <c r="D37" s="315" t="s">
        <v>650</v>
      </c>
      <c r="E37" s="268" t="s">
        <v>1476</v>
      </c>
      <c r="F37" s="262" t="s">
        <v>1476</v>
      </c>
      <c r="G37" s="261" t="s">
        <v>1479</v>
      </c>
      <c r="H37" s="447"/>
      <c r="I37" s="502"/>
      <c r="J37" s="254"/>
    </row>
    <row r="38" spans="1:10" s="148" customFormat="1" ht="55.8" thickBot="1" x14ac:dyDescent="0.35">
      <c r="A38" s="23"/>
      <c r="B38" s="157" t="s">
        <v>1472</v>
      </c>
      <c r="C38" s="304" t="str">
        <f t="shared" ref="C38:C49" si="0">E38</f>
        <v>0.70
(0.70)</v>
      </c>
      <c r="D38" s="315" t="s">
        <v>651</v>
      </c>
      <c r="E38" s="268" t="s">
        <v>1477</v>
      </c>
      <c r="F38" s="262" t="s">
        <v>1477</v>
      </c>
      <c r="G38" s="261" t="s">
        <v>2118</v>
      </c>
      <c r="H38" s="447"/>
      <c r="I38" s="502"/>
      <c r="J38" s="254"/>
    </row>
    <row r="39" spans="1:10" s="148" customFormat="1" ht="12.75" customHeight="1" thickBot="1" x14ac:dyDescent="0.35">
      <c r="A39" s="23"/>
      <c r="B39" s="23" t="s">
        <v>2</v>
      </c>
      <c r="C39" s="304" t="str">
        <f t="shared" si="0"/>
        <v>MetalFrameWall</v>
      </c>
      <c r="D39" s="315" t="s">
        <v>814</v>
      </c>
      <c r="E39" s="98" t="s">
        <v>798</v>
      </c>
      <c r="F39" s="62" t="s">
        <v>798</v>
      </c>
      <c r="G39" s="261" t="s">
        <v>798</v>
      </c>
      <c r="H39" s="447"/>
      <c r="I39" s="502"/>
      <c r="J39" s="254"/>
    </row>
    <row r="40" spans="1:10" s="148" customFormat="1" ht="28.2" thickBot="1" x14ac:dyDescent="0.35">
      <c r="A40" s="23"/>
      <c r="B40" s="23" t="s">
        <v>3</v>
      </c>
      <c r="C40" s="304">
        <v>8.2000000000000003E-2</v>
      </c>
      <c r="D40" s="315" t="s">
        <v>652</v>
      </c>
      <c r="E40" s="24">
        <v>8.2000000000000003E-2</v>
      </c>
      <c r="F40" s="37">
        <v>8.2000000000000003E-2</v>
      </c>
      <c r="G40" s="261" t="s">
        <v>1895</v>
      </c>
      <c r="H40" s="447"/>
      <c r="I40" s="502"/>
      <c r="J40" s="254"/>
    </row>
    <row r="41" spans="1:10" s="148" customFormat="1" ht="261.75" customHeight="1" thickBot="1" x14ac:dyDescent="0.35">
      <c r="A41" s="23"/>
      <c r="B41" s="23" t="s">
        <v>1</v>
      </c>
      <c r="C41" s="304" t="s">
        <v>1510</v>
      </c>
      <c r="D41" s="315" t="s">
        <v>672</v>
      </c>
      <c r="E41" s="24" t="s">
        <v>1511</v>
      </c>
      <c r="F41" s="89" t="s">
        <v>1511</v>
      </c>
      <c r="G41" s="261" t="s">
        <v>1896</v>
      </c>
      <c r="H41" s="447"/>
      <c r="I41" s="502"/>
      <c r="J41" s="254"/>
    </row>
    <row r="42" spans="1:10" s="148" customFormat="1" ht="27" thickBot="1" x14ac:dyDescent="0.35">
      <c r="A42" s="23"/>
      <c r="B42" s="23" t="s">
        <v>9</v>
      </c>
      <c r="C42" s="304" t="str">
        <f t="shared" si="0"/>
        <v>MassFloor</v>
      </c>
      <c r="D42" s="315" t="s">
        <v>815</v>
      </c>
      <c r="E42" s="98" t="s">
        <v>811</v>
      </c>
      <c r="F42" s="62" t="s">
        <v>811</v>
      </c>
      <c r="G42" s="261" t="s">
        <v>596</v>
      </c>
      <c r="H42" s="447"/>
      <c r="I42" s="502"/>
      <c r="J42" s="254"/>
    </row>
    <row r="43" spans="1:10" s="148" customFormat="1" thickBot="1" x14ac:dyDescent="0.35">
      <c r="A43" s="23"/>
      <c r="B43" s="23" t="s">
        <v>97</v>
      </c>
      <c r="C43" s="304">
        <v>5.8000000000000003E-2</v>
      </c>
      <c r="D43" s="315" t="s">
        <v>653</v>
      </c>
      <c r="E43" s="24">
        <v>5.8000000000000003E-2</v>
      </c>
      <c r="F43" s="37">
        <v>5.8000000000000003E-2</v>
      </c>
      <c r="G43" s="261" t="s">
        <v>816</v>
      </c>
      <c r="H43" s="447"/>
      <c r="I43" s="502"/>
      <c r="J43" s="254"/>
    </row>
    <row r="44" spans="1:10" s="148" customFormat="1" ht="97.2" thickBot="1" x14ac:dyDescent="0.35">
      <c r="A44" s="23"/>
      <c r="B44" s="157" t="s">
        <v>10</v>
      </c>
      <c r="C44" s="304" t="s">
        <v>1512</v>
      </c>
      <c r="D44" s="315" t="s">
        <v>672</v>
      </c>
      <c r="E44" s="24" t="s">
        <v>1513</v>
      </c>
      <c r="F44" s="89" t="s">
        <v>1513</v>
      </c>
      <c r="G44" s="261" t="s">
        <v>2127</v>
      </c>
      <c r="H44" s="447"/>
      <c r="I44" s="502"/>
      <c r="J44" s="254"/>
    </row>
    <row r="45" spans="1:10" s="148" customFormat="1" ht="42" thickBot="1" x14ac:dyDescent="0.35">
      <c r="A45" s="23"/>
      <c r="B45" s="157" t="s">
        <v>852</v>
      </c>
      <c r="C45" s="304" t="str">
        <f t="shared" si="0"/>
        <v>NA</v>
      </c>
      <c r="D45" s="315" t="s">
        <v>654</v>
      </c>
      <c r="E45" s="98" t="s">
        <v>45</v>
      </c>
      <c r="F45" s="62" t="s">
        <v>45</v>
      </c>
      <c r="G45" s="261" t="s">
        <v>45</v>
      </c>
      <c r="H45" s="447"/>
      <c r="I45" s="502"/>
      <c r="J45" s="254"/>
    </row>
    <row r="46" spans="1:10" s="148" customFormat="1" ht="12.75" customHeight="1" thickBot="1" x14ac:dyDescent="0.35">
      <c r="A46" s="23"/>
      <c r="B46" s="23" t="s">
        <v>1276</v>
      </c>
      <c r="C46" s="304" t="str">
        <f t="shared" si="0"/>
        <v>FixedWindow and OperableWindow</v>
      </c>
      <c r="D46" s="315" t="s">
        <v>655</v>
      </c>
      <c r="E46" s="24" t="s">
        <v>812</v>
      </c>
      <c r="F46" s="37" t="s">
        <v>812</v>
      </c>
      <c r="G46" s="261" t="s">
        <v>812</v>
      </c>
      <c r="H46" s="447"/>
      <c r="I46" s="502"/>
      <c r="J46" s="254"/>
    </row>
    <row r="47" spans="1:10" s="148" customFormat="1" thickBot="1" x14ac:dyDescent="0.35">
      <c r="A47" s="23"/>
      <c r="B47" s="23" t="s">
        <v>11</v>
      </c>
      <c r="C47" s="304" t="str">
        <f t="shared" si="0"/>
        <v>Fixed-0.25, Operable-0.42</v>
      </c>
      <c r="D47" s="315" t="s">
        <v>656</v>
      </c>
      <c r="E47" s="24" t="s">
        <v>620</v>
      </c>
      <c r="F47" s="37" t="s">
        <v>620</v>
      </c>
      <c r="G47" s="273" t="s">
        <v>1897</v>
      </c>
      <c r="H47" s="447"/>
      <c r="I47" s="502"/>
      <c r="J47" s="254"/>
    </row>
    <row r="48" spans="1:10" s="148" customFormat="1" thickBot="1" x14ac:dyDescent="0.35">
      <c r="A48" s="23"/>
      <c r="B48" s="23" t="s">
        <v>12</v>
      </c>
      <c r="C48" s="304" t="str">
        <f t="shared" si="0"/>
        <v>Fixed-0.20, Operable-0.18</v>
      </c>
      <c r="D48" s="315" t="s">
        <v>657</v>
      </c>
      <c r="E48" s="24" t="s">
        <v>254</v>
      </c>
      <c r="F48" s="37" t="s">
        <v>254</v>
      </c>
      <c r="G48" s="273" t="s">
        <v>1898</v>
      </c>
      <c r="H48" s="447"/>
      <c r="I48" s="502"/>
      <c r="J48" s="254"/>
    </row>
    <row r="49" spans="1:10" s="148" customFormat="1" thickBot="1" x14ac:dyDescent="0.35">
      <c r="A49" s="23"/>
      <c r="B49" s="23" t="s">
        <v>13</v>
      </c>
      <c r="C49" s="304" t="str">
        <f t="shared" si="0"/>
        <v>Fixed-0.47, Operable-0.35</v>
      </c>
      <c r="D49" s="315" t="s">
        <v>658</v>
      </c>
      <c r="E49" s="24" t="s">
        <v>255</v>
      </c>
      <c r="F49" s="37" t="s">
        <v>255</v>
      </c>
      <c r="G49" s="72" t="s">
        <v>251</v>
      </c>
      <c r="H49" s="447"/>
      <c r="I49" s="502"/>
      <c r="J49" s="254"/>
    </row>
    <row r="50" spans="1:10" s="148" customFormat="1" ht="12.75" customHeight="1" x14ac:dyDescent="0.3">
      <c r="A50" s="23"/>
      <c r="B50" s="23" t="s">
        <v>47</v>
      </c>
      <c r="C50" s="304" t="s">
        <v>45</v>
      </c>
      <c r="D50" s="318"/>
      <c r="E50" s="1075"/>
      <c r="F50" s="1076"/>
      <c r="G50" s="1077"/>
      <c r="H50" s="447"/>
      <c r="I50" s="502"/>
      <c r="J50" s="254"/>
    </row>
    <row r="51" spans="1:10" x14ac:dyDescent="0.3">
      <c r="B51" s="23" t="s">
        <v>42</v>
      </c>
      <c r="C51" s="304" t="s">
        <v>45</v>
      </c>
      <c r="D51" s="318"/>
      <c r="E51" s="1075"/>
      <c r="F51" s="1076"/>
      <c r="G51" s="1077"/>
      <c r="H51" s="447"/>
      <c r="I51" s="502"/>
      <c r="J51" s="254"/>
    </row>
    <row r="52" spans="1:10" x14ac:dyDescent="0.3">
      <c r="B52" s="23" t="s">
        <v>43</v>
      </c>
      <c r="C52" s="304" t="s">
        <v>45</v>
      </c>
      <c r="D52" s="318"/>
      <c r="E52" s="1075"/>
      <c r="F52" s="1076"/>
      <c r="G52" s="1077"/>
      <c r="H52" s="447"/>
      <c r="I52" s="502"/>
      <c r="J52" s="254"/>
    </row>
    <row r="53" spans="1:10" ht="15.75" customHeight="1" x14ac:dyDescent="0.3">
      <c r="B53" s="23" t="s">
        <v>44</v>
      </c>
      <c r="C53" s="304" t="s">
        <v>45</v>
      </c>
      <c r="D53" s="318"/>
      <c r="E53" s="1075"/>
      <c r="F53" s="1076"/>
      <c r="G53" s="1077"/>
      <c r="H53" s="447"/>
      <c r="I53" s="502"/>
      <c r="J53" s="254"/>
    </row>
    <row r="54" spans="1:10" ht="27.6" x14ac:dyDescent="0.3">
      <c r="B54" s="23" t="s">
        <v>315</v>
      </c>
      <c r="C54" s="304" t="s">
        <v>1010</v>
      </c>
      <c r="D54" s="318"/>
      <c r="E54" s="1075"/>
      <c r="F54" s="1076"/>
      <c r="G54" s="1077"/>
      <c r="H54" s="447"/>
      <c r="I54" s="502"/>
      <c r="J54" s="254"/>
    </row>
    <row r="55" spans="1:10" x14ac:dyDescent="0.3">
      <c r="A55" s="333" t="s">
        <v>59</v>
      </c>
      <c r="B55" s="332"/>
      <c r="C55" s="350"/>
      <c r="D55" s="370"/>
      <c r="E55" s="484"/>
      <c r="F55" s="458"/>
      <c r="G55" s="365"/>
      <c r="H55" s="484"/>
      <c r="I55" s="458"/>
      <c r="J55" s="365"/>
    </row>
    <row r="56" spans="1:10" ht="27.6" x14ac:dyDescent="0.3">
      <c r="B56" s="23" t="s">
        <v>134</v>
      </c>
      <c r="C56" s="304" t="s">
        <v>589</v>
      </c>
      <c r="D56" s="318"/>
      <c r="E56" s="1078"/>
      <c r="F56" s="160"/>
      <c r="G56" s="1079"/>
      <c r="H56" s="447"/>
      <c r="I56" s="502"/>
      <c r="J56" s="254"/>
    </row>
    <row r="57" spans="1:10" ht="27.6" x14ac:dyDescent="0.3">
      <c r="B57" s="23" t="s">
        <v>50</v>
      </c>
      <c r="C57" s="304" t="s">
        <v>968</v>
      </c>
      <c r="D57" s="318"/>
      <c r="E57" s="474"/>
      <c r="F57" s="250"/>
      <c r="G57" s="286"/>
      <c r="H57" s="447"/>
      <c r="I57" s="502"/>
      <c r="J57" s="254"/>
    </row>
    <row r="58" spans="1:10" ht="27.6" x14ac:dyDescent="0.3">
      <c r="B58" s="23" t="s">
        <v>51</v>
      </c>
      <c r="C58" s="304" t="s">
        <v>1061</v>
      </c>
      <c r="D58" s="318"/>
      <c r="E58" s="474"/>
      <c r="F58" s="250"/>
      <c r="G58" s="286"/>
      <c r="H58" s="447"/>
      <c r="I58" s="502"/>
      <c r="J58" s="254"/>
    </row>
    <row r="59" spans="1:10" ht="27.6" x14ac:dyDescent="0.3">
      <c r="B59" s="23" t="s">
        <v>52</v>
      </c>
      <c r="C59" s="304" t="s">
        <v>1062</v>
      </c>
      <c r="D59" s="318"/>
      <c r="E59" s="474"/>
      <c r="F59" s="250"/>
      <c r="G59" s="286"/>
      <c r="H59" s="447"/>
      <c r="I59" s="502"/>
      <c r="J59" s="254"/>
    </row>
    <row r="60" spans="1:10" ht="27.6" x14ac:dyDescent="0.3">
      <c r="B60" s="23" t="s">
        <v>140</v>
      </c>
      <c r="C60" s="304" t="s">
        <v>592</v>
      </c>
      <c r="D60" s="318"/>
      <c r="E60" s="474"/>
      <c r="F60" s="250"/>
      <c r="G60" s="286"/>
      <c r="H60" s="447"/>
      <c r="I60" s="502"/>
      <c r="J60" s="254"/>
    </row>
    <row r="61" spans="1:10" ht="27.6" x14ac:dyDescent="0.3">
      <c r="B61" s="23" t="s">
        <v>53</v>
      </c>
      <c r="C61" s="304" t="s">
        <v>590</v>
      </c>
      <c r="D61" s="318"/>
      <c r="E61" s="474"/>
      <c r="F61" s="250"/>
      <c r="G61" s="286"/>
      <c r="H61" s="447"/>
      <c r="I61" s="502"/>
      <c r="J61" s="254"/>
    </row>
    <row r="62" spans="1:10" ht="69" x14ac:dyDescent="0.3">
      <c r="B62" s="23" t="s">
        <v>1580</v>
      </c>
      <c r="C62" s="304" t="s">
        <v>1581</v>
      </c>
      <c r="D62" s="319" t="s">
        <v>1013</v>
      </c>
      <c r="E62" s="24" t="s">
        <v>2034</v>
      </c>
      <c r="F62" s="37" t="s">
        <v>2035</v>
      </c>
      <c r="G62" s="286"/>
      <c r="H62" s="24" t="s">
        <v>2035</v>
      </c>
      <c r="I62" s="37" t="s">
        <v>2035</v>
      </c>
      <c r="J62" s="254"/>
    </row>
    <row r="63" spans="1:10" ht="41.4" x14ac:dyDescent="0.3">
      <c r="B63" s="23" t="s">
        <v>1579</v>
      </c>
      <c r="C63" s="304" t="s">
        <v>1581</v>
      </c>
      <c r="D63" s="319"/>
      <c r="E63" s="24" t="s">
        <v>1626</v>
      </c>
      <c r="F63" s="62" t="s">
        <v>759</v>
      </c>
      <c r="G63" s="286"/>
      <c r="H63" s="24" t="s">
        <v>1626</v>
      </c>
      <c r="I63" s="62" t="s">
        <v>759</v>
      </c>
      <c r="J63" s="254"/>
    </row>
    <row r="64" spans="1:10" ht="177" customHeight="1" x14ac:dyDescent="0.3">
      <c r="B64" s="23" t="s">
        <v>1585</v>
      </c>
      <c r="C64" s="304" t="s">
        <v>591</v>
      </c>
      <c r="D64" s="318"/>
      <c r="E64" s="504" t="s">
        <v>2036</v>
      </c>
      <c r="F64" s="62" t="s">
        <v>759</v>
      </c>
      <c r="G64" s="261" t="s">
        <v>2037</v>
      </c>
      <c r="H64" s="504" t="s">
        <v>2038</v>
      </c>
      <c r="I64" s="62" t="s">
        <v>759</v>
      </c>
      <c r="J64" s="261" t="s">
        <v>2039</v>
      </c>
    </row>
    <row r="65" spans="1:10" x14ac:dyDescent="0.3">
      <c r="B65" s="23" t="s">
        <v>841</v>
      </c>
      <c r="C65" s="304">
        <v>4.48E-2</v>
      </c>
      <c r="D65" s="318"/>
      <c r="E65" s="474"/>
      <c r="F65" s="250"/>
      <c r="G65" s="286"/>
      <c r="H65" s="447"/>
      <c r="I65" s="502"/>
      <c r="J65" s="254"/>
    </row>
    <row r="66" spans="1:10" ht="15" customHeight="1" x14ac:dyDescent="0.3">
      <c r="B66" s="23" t="s">
        <v>842</v>
      </c>
      <c r="C66" s="304" t="s">
        <v>190</v>
      </c>
      <c r="D66" s="318"/>
      <c r="E66" s="474"/>
      <c r="F66" s="250"/>
      <c r="G66" s="286"/>
      <c r="H66" s="447"/>
      <c r="I66" s="502"/>
      <c r="J66" s="254"/>
    </row>
    <row r="67" spans="1:10" ht="15" customHeight="1" x14ac:dyDescent="0.3">
      <c r="B67" s="23" t="s">
        <v>872</v>
      </c>
      <c r="C67" s="304" t="s">
        <v>876</v>
      </c>
      <c r="D67" s="318"/>
      <c r="E67" s="474"/>
      <c r="F67" s="250"/>
      <c r="G67" s="286"/>
      <c r="H67" s="447"/>
      <c r="I67" s="502"/>
      <c r="J67" s="254"/>
    </row>
    <row r="68" spans="1:10" ht="15" customHeight="1" x14ac:dyDescent="0.3">
      <c r="B68" s="23" t="s">
        <v>137</v>
      </c>
      <c r="C68" s="304" t="s">
        <v>45</v>
      </c>
      <c r="D68" s="318"/>
      <c r="E68" s="474"/>
      <c r="F68" s="250"/>
      <c r="G68" s="286"/>
      <c r="H68" s="447"/>
      <c r="I68" s="502"/>
      <c r="J68" s="254"/>
    </row>
    <row r="69" spans="1:10" x14ac:dyDescent="0.3">
      <c r="B69" s="23" t="s">
        <v>54</v>
      </c>
      <c r="C69" s="304"/>
      <c r="D69" s="318"/>
      <c r="E69" s="474"/>
      <c r="F69" s="250"/>
      <c r="G69" s="286"/>
      <c r="H69" s="447"/>
      <c r="I69" s="502"/>
      <c r="J69" s="254"/>
    </row>
    <row r="70" spans="1:10" x14ac:dyDescent="0.3">
      <c r="B70" s="23" t="s">
        <v>130</v>
      </c>
      <c r="C70" s="304"/>
      <c r="D70" s="318"/>
      <c r="E70" s="474"/>
      <c r="F70" s="250"/>
      <c r="G70" s="286"/>
      <c r="H70" s="447"/>
      <c r="I70" s="502"/>
      <c r="J70" s="254"/>
    </row>
    <row r="71" spans="1:10" x14ac:dyDescent="0.3">
      <c r="B71" s="23" t="s">
        <v>55</v>
      </c>
      <c r="C71" s="304"/>
      <c r="D71" s="318"/>
      <c r="E71" s="474"/>
      <c r="F71" s="250"/>
      <c r="G71" s="286"/>
      <c r="H71" s="447"/>
      <c r="I71" s="502"/>
      <c r="J71" s="254"/>
    </row>
    <row r="72" spans="1:10" ht="15" customHeight="1" x14ac:dyDescent="0.3">
      <c r="B72" s="23" t="s">
        <v>848</v>
      </c>
      <c r="C72" s="304"/>
      <c r="D72" s="318"/>
      <c r="E72" s="474"/>
      <c r="F72" s="250"/>
      <c r="G72" s="286"/>
      <c r="H72" s="447"/>
      <c r="I72" s="502"/>
      <c r="J72" s="254"/>
    </row>
    <row r="73" spans="1:10" ht="15" customHeight="1" x14ac:dyDescent="0.3">
      <c r="A73" s="333" t="s">
        <v>299</v>
      </c>
      <c r="B73" s="333"/>
      <c r="C73" s="350"/>
      <c r="D73" s="370"/>
      <c r="E73" s="452"/>
      <c r="F73" s="337"/>
      <c r="G73" s="334"/>
      <c r="H73" s="484"/>
      <c r="I73" s="458"/>
      <c r="J73" s="365"/>
    </row>
    <row r="74" spans="1:10" ht="41.4" x14ac:dyDescent="0.3">
      <c r="B74" s="23" t="s">
        <v>408</v>
      </c>
      <c r="C74" s="326" t="s">
        <v>1016</v>
      </c>
      <c r="D74" s="318" t="s">
        <v>831</v>
      </c>
      <c r="E74" s="447"/>
      <c r="F74" s="502"/>
      <c r="G74" s="254"/>
      <c r="H74" s="447"/>
      <c r="I74" s="502"/>
      <c r="J74" s="254"/>
    </row>
    <row r="75" spans="1:10" ht="15" customHeight="1" x14ac:dyDescent="0.3">
      <c r="B75" s="23" t="s">
        <v>829</v>
      </c>
      <c r="C75" s="326" t="s">
        <v>1008</v>
      </c>
      <c r="D75" s="318" t="s">
        <v>828</v>
      </c>
      <c r="E75" s="447"/>
      <c r="F75" s="502"/>
      <c r="G75" s="254"/>
      <c r="H75" s="447"/>
      <c r="I75" s="502"/>
      <c r="J75" s="254"/>
    </row>
    <row r="76" spans="1:10" ht="27.6" x14ac:dyDescent="0.3">
      <c r="B76" s="23" t="s">
        <v>300</v>
      </c>
      <c r="C76" s="326" t="s">
        <v>1011</v>
      </c>
      <c r="D76" s="318" t="s">
        <v>825</v>
      </c>
      <c r="E76" s="447"/>
      <c r="F76" s="502"/>
      <c r="G76" s="254"/>
      <c r="H76" s="447"/>
      <c r="I76" s="502"/>
      <c r="J76" s="254"/>
    </row>
    <row r="77" spans="1:10" ht="27.6" x14ac:dyDescent="0.3">
      <c r="B77" s="23" t="s">
        <v>475</v>
      </c>
      <c r="C77" s="326" t="s">
        <v>1009</v>
      </c>
      <c r="D77" s="318" t="s">
        <v>826</v>
      </c>
      <c r="E77" s="447"/>
      <c r="F77" s="502"/>
      <c r="G77" s="254"/>
      <c r="H77" s="447"/>
      <c r="I77" s="502"/>
      <c r="J77" s="254"/>
    </row>
    <row r="78" spans="1:10" x14ac:dyDescent="0.3">
      <c r="B78" s="23" t="s">
        <v>476</v>
      </c>
      <c r="C78" s="326" t="s">
        <v>45</v>
      </c>
      <c r="D78" s="318" t="s">
        <v>827</v>
      </c>
      <c r="E78" s="447"/>
      <c r="F78" s="502"/>
      <c r="G78" s="254"/>
      <c r="H78" s="447"/>
      <c r="I78" s="502"/>
      <c r="J78" s="254"/>
    </row>
    <row r="79" spans="1:10" ht="27.6" x14ac:dyDescent="0.3">
      <c r="B79" s="23" t="s">
        <v>301</v>
      </c>
      <c r="C79" s="326" t="s">
        <v>1010</v>
      </c>
      <c r="D79" s="318"/>
      <c r="E79" s="447"/>
      <c r="F79" s="502"/>
      <c r="G79" s="254"/>
      <c r="H79" s="447"/>
      <c r="I79" s="502"/>
      <c r="J79" s="254"/>
    </row>
    <row r="80" spans="1:10" ht="27.6" x14ac:dyDescent="0.3">
      <c r="B80" s="23" t="s">
        <v>302</v>
      </c>
      <c r="C80" s="326" t="s">
        <v>1010</v>
      </c>
      <c r="D80" s="318"/>
      <c r="E80" s="447"/>
      <c r="F80" s="502"/>
      <c r="G80" s="254"/>
      <c r="H80" s="447"/>
      <c r="I80" s="502"/>
      <c r="J80" s="254"/>
    </row>
    <row r="81" spans="1:10" x14ac:dyDescent="0.3">
      <c r="A81" s="333" t="s">
        <v>63</v>
      </c>
      <c r="B81" s="332"/>
      <c r="C81" s="350"/>
      <c r="D81" s="370"/>
      <c r="E81" s="484"/>
      <c r="F81" s="458"/>
      <c r="G81" s="365"/>
      <c r="H81" s="484"/>
      <c r="I81" s="458"/>
      <c r="J81" s="365"/>
    </row>
    <row r="82" spans="1:10" s="148" customFormat="1" ht="151.80000000000001" x14ac:dyDescent="0.3">
      <c r="A82" s="23"/>
      <c r="B82" s="23" t="s">
        <v>64</v>
      </c>
      <c r="C82" s="697" t="s">
        <v>1599</v>
      </c>
      <c r="D82" s="318"/>
      <c r="E82" s="76" t="s">
        <v>1938</v>
      </c>
      <c r="F82" s="229" t="s">
        <v>759</v>
      </c>
      <c r="G82" s="42" t="s">
        <v>1899</v>
      </c>
      <c r="H82" s="76" t="s">
        <v>2014</v>
      </c>
      <c r="I82" s="229" t="s">
        <v>759</v>
      </c>
      <c r="J82" s="42" t="s">
        <v>2101</v>
      </c>
    </row>
    <row r="83" spans="1:10" s="148" customFormat="1" ht="151.80000000000001" x14ac:dyDescent="0.3">
      <c r="A83" s="23"/>
      <c r="B83" s="23" t="s">
        <v>192</v>
      </c>
      <c r="C83" s="697" t="s">
        <v>1600</v>
      </c>
      <c r="D83" s="318"/>
      <c r="E83" s="76" t="s">
        <v>1608</v>
      </c>
      <c r="F83" s="229" t="s">
        <v>759</v>
      </c>
      <c r="G83" s="42" t="s">
        <v>1607</v>
      </c>
      <c r="H83" s="76" t="s">
        <v>2015</v>
      </c>
      <c r="I83" s="229" t="s">
        <v>759</v>
      </c>
      <c r="J83" s="42" t="s">
        <v>1945</v>
      </c>
    </row>
    <row r="84" spans="1:10" s="148" customFormat="1" ht="69" x14ac:dyDescent="0.3">
      <c r="A84" s="23"/>
      <c r="B84" s="23" t="s">
        <v>193</v>
      </c>
      <c r="C84" s="697" t="s">
        <v>1601</v>
      </c>
      <c r="D84" s="318"/>
      <c r="E84" s="76" t="s">
        <v>1609</v>
      </c>
      <c r="F84" s="229" t="s">
        <v>759</v>
      </c>
      <c r="G84" s="42" t="s">
        <v>1942</v>
      </c>
      <c r="H84" s="76" t="s">
        <v>1946</v>
      </c>
      <c r="I84" s="229" t="s">
        <v>759</v>
      </c>
      <c r="J84" s="42" t="s">
        <v>1946</v>
      </c>
    </row>
    <row r="85" spans="1:10" s="148" customFormat="1" ht="198" x14ac:dyDescent="0.3">
      <c r="A85" s="23"/>
      <c r="B85" s="23" t="s">
        <v>72</v>
      </c>
      <c r="C85" s="697" t="s">
        <v>966</v>
      </c>
      <c r="D85" s="318"/>
      <c r="E85" s="76" t="s">
        <v>2128</v>
      </c>
      <c r="F85" s="229" t="s">
        <v>759</v>
      </c>
      <c r="G85" s="42" t="s">
        <v>2129</v>
      </c>
      <c r="H85" s="76" t="s">
        <v>1947</v>
      </c>
      <c r="I85" s="76" t="s">
        <v>1948</v>
      </c>
      <c r="J85" s="42" t="s">
        <v>2130</v>
      </c>
    </row>
    <row r="86" spans="1:10" s="148" customFormat="1" ht="179.4" x14ac:dyDescent="0.3">
      <c r="A86" s="23"/>
      <c r="B86" s="23" t="s">
        <v>73</v>
      </c>
      <c r="C86" s="697" t="s">
        <v>45</v>
      </c>
      <c r="D86" s="318"/>
      <c r="E86" s="252" t="s">
        <v>1885</v>
      </c>
      <c r="F86" s="229" t="s">
        <v>759</v>
      </c>
      <c r="G86" s="42" t="s">
        <v>1900</v>
      </c>
      <c r="H86" s="252" t="s">
        <v>1905</v>
      </c>
      <c r="I86" s="229" t="s">
        <v>759</v>
      </c>
      <c r="J86" s="42" t="s">
        <v>2100</v>
      </c>
    </row>
    <row r="87" spans="1:10" s="148" customFormat="1" ht="27.6" x14ac:dyDescent="0.3">
      <c r="A87" s="23"/>
      <c r="B87" s="23" t="s">
        <v>323</v>
      </c>
      <c r="C87" s="697" t="s">
        <v>45</v>
      </c>
      <c r="D87" s="318"/>
      <c r="E87" s="76" t="s">
        <v>45</v>
      </c>
      <c r="F87" s="229" t="s">
        <v>759</v>
      </c>
      <c r="G87" s="42" t="s">
        <v>1442</v>
      </c>
      <c r="H87" s="76" t="s">
        <v>45</v>
      </c>
      <c r="I87" s="229" t="s">
        <v>759</v>
      </c>
      <c r="J87" s="42" t="s">
        <v>1442</v>
      </c>
    </row>
    <row r="88" spans="1:10" s="148" customFormat="1" ht="82.8" x14ac:dyDescent="0.3">
      <c r="A88" s="23"/>
      <c r="B88" s="23" t="s">
        <v>243</v>
      </c>
      <c r="C88" s="697" t="s">
        <v>617</v>
      </c>
      <c r="D88" s="318"/>
      <c r="E88" s="76" t="s">
        <v>45</v>
      </c>
      <c r="F88" s="229" t="s">
        <v>759</v>
      </c>
      <c r="G88" s="42" t="s">
        <v>1103</v>
      </c>
      <c r="H88" s="76" t="s">
        <v>45</v>
      </c>
      <c r="I88" s="229" t="s">
        <v>759</v>
      </c>
      <c r="J88" s="42" t="s">
        <v>1103</v>
      </c>
    </row>
    <row r="89" spans="1:10" s="148" customFormat="1" ht="124.2" x14ac:dyDescent="0.3">
      <c r="A89" s="23"/>
      <c r="B89" s="280" t="s">
        <v>834</v>
      </c>
      <c r="C89" s="697" t="s">
        <v>757</v>
      </c>
      <c r="D89" s="318"/>
      <c r="E89" s="76" t="s">
        <v>1886</v>
      </c>
      <c r="F89" s="229" t="s">
        <v>759</v>
      </c>
      <c r="G89" s="42" t="s">
        <v>1887</v>
      </c>
      <c r="H89" s="76" t="s">
        <v>1906</v>
      </c>
      <c r="I89" s="229" t="s">
        <v>759</v>
      </c>
      <c r="J89" s="42" t="s">
        <v>2102</v>
      </c>
    </row>
    <row r="90" spans="1:10" s="148" customFormat="1" ht="41.4" x14ac:dyDescent="0.3">
      <c r="A90" s="23"/>
      <c r="B90" s="23" t="s">
        <v>67</v>
      </c>
      <c r="C90" s="697" t="s">
        <v>957</v>
      </c>
      <c r="D90" s="318"/>
      <c r="E90" s="76" t="s">
        <v>1602</v>
      </c>
      <c r="F90" s="229" t="s">
        <v>759</v>
      </c>
      <c r="G90" s="42" t="s">
        <v>1901</v>
      </c>
      <c r="H90" s="76" t="s">
        <v>1603</v>
      </c>
      <c r="I90" s="229" t="s">
        <v>759</v>
      </c>
      <c r="J90" s="42" t="s">
        <v>2103</v>
      </c>
    </row>
    <row r="91" spans="1:10" s="148" customFormat="1" ht="94.5" customHeight="1" x14ac:dyDescent="0.3">
      <c r="A91" s="23"/>
      <c r="B91" s="23" t="s">
        <v>68</v>
      </c>
      <c r="C91" s="698" t="s">
        <v>578</v>
      </c>
      <c r="D91" s="318"/>
      <c r="E91" s="76" t="s">
        <v>1610</v>
      </c>
      <c r="F91" s="229" t="s">
        <v>759</v>
      </c>
      <c r="G91" s="42" t="s">
        <v>1902</v>
      </c>
      <c r="H91" s="76" t="s">
        <v>1604</v>
      </c>
      <c r="I91" s="229" t="s">
        <v>759</v>
      </c>
      <c r="J91" s="42" t="s">
        <v>2104</v>
      </c>
    </row>
    <row r="92" spans="1:10" s="148" customFormat="1" ht="68.25" customHeight="1" x14ac:dyDescent="0.3">
      <c r="A92" s="23"/>
      <c r="B92" s="23" t="s">
        <v>69</v>
      </c>
      <c r="C92" s="698" t="s">
        <v>963</v>
      </c>
      <c r="D92" s="318"/>
      <c r="E92" s="76" t="s">
        <v>1611</v>
      </c>
      <c r="F92" s="229" t="s">
        <v>759</v>
      </c>
      <c r="G92" s="42" t="s">
        <v>1903</v>
      </c>
      <c r="H92" s="76" t="s">
        <v>1605</v>
      </c>
      <c r="I92" s="229" t="s">
        <v>759</v>
      </c>
      <c r="J92" s="42" t="s">
        <v>2105</v>
      </c>
    </row>
    <row r="93" spans="1:10" s="148" customFormat="1" ht="151.80000000000001" x14ac:dyDescent="0.3">
      <c r="A93" s="23"/>
      <c r="B93" s="23" t="s">
        <v>885</v>
      </c>
      <c r="C93" s="697" t="s">
        <v>967</v>
      </c>
      <c r="D93" s="318"/>
      <c r="E93" s="76" t="s">
        <v>1888</v>
      </c>
      <c r="F93" s="76" t="s">
        <v>1888</v>
      </c>
      <c r="G93" s="42" t="s">
        <v>2075</v>
      </c>
      <c r="H93" s="76" t="s">
        <v>1949</v>
      </c>
      <c r="I93" s="229" t="s">
        <v>759</v>
      </c>
      <c r="J93" s="42" t="s">
        <v>2106</v>
      </c>
    </row>
    <row r="94" spans="1:10" s="148" customFormat="1" ht="263.25" customHeight="1" x14ac:dyDescent="0.3">
      <c r="A94" s="23"/>
      <c r="B94" s="23" t="s">
        <v>312</v>
      </c>
      <c r="C94" s="697" t="s">
        <v>965</v>
      </c>
      <c r="D94" s="318"/>
      <c r="E94" s="76" t="s">
        <v>45</v>
      </c>
      <c r="F94" s="229" t="s">
        <v>45</v>
      </c>
      <c r="G94" s="42" t="s">
        <v>45</v>
      </c>
      <c r="H94" s="76" t="s">
        <v>45</v>
      </c>
      <c r="I94" s="229" t="s">
        <v>759</v>
      </c>
      <c r="J94" s="42" t="s">
        <v>1569</v>
      </c>
    </row>
    <row r="95" spans="1:10" s="148" customFormat="1" ht="41.4" x14ac:dyDescent="0.3">
      <c r="A95" s="23"/>
      <c r="B95" s="23" t="s">
        <v>70</v>
      </c>
      <c r="C95" s="697" t="s">
        <v>964</v>
      </c>
      <c r="D95" s="318"/>
      <c r="E95" s="76" t="s">
        <v>1643</v>
      </c>
      <c r="F95" s="229" t="s">
        <v>759</v>
      </c>
      <c r="G95" s="76" t="s">
        <v>1643</v>
      </c>
      <c r="H95" s="76" t="s">
        <v>1643</v>
      </c>
      <c r="I95" s="229" t="s">
        <v>759</v>
      </c>
      <c r="J95" s="42" t="s">
        <v>2069</v>
      </c>
    </row>
    <row r="96" spans="1:10" s="148" customFormat="1" ht="409.6" x14ac:dyDescent="0.3">
      <c r="A96" s="23"/>
      <c r="B96" s="23" t="s">
        <v>836</v>
      </c>
      <c r="C96" s="697" t="s">
        <v>1104</v>
      </c>
      <c r="D96" s="318"/>
      <c r="E96" s="229" t="s">
        <v>770</v>
      </c>
      <c r="F96" s="76" t="s">
        <v>1944</v>
      </c>
      <c r="G96" s="42" t="s">
        <v>1952</v>
      </c>
      <c r="H96" s="229" t="s">
        <v>770</v>
      </c>
      <c r="I96" s="76" t="s">
        <v>1950</v>
      </c>
      <c r="J96" s="42" t="s">
        <v>2070</v>
      </c>
    </row>
    <row r="97" spans="1:10" s="148" customFormat="1" ht="124.2" x14ac:dyDescent="0.3">
      <c r="A97" s="23"/>
      <c r="B97" s="23" t="s">
        <v>835</v>
      </c>
      <c r="C97" s="304" t="s">
        <v>1923</v>
      </c>
      <c r="D97" s="318"/>
      <c r="E97" s="76" t="s">
        <v>770</v>
      </c>
      <c r="F97" s="76" t="s">
        <v>1889</v>
      </c>
      <c r="G97" s="76" t="s">
        <v>1904</v>
      </c>
      <c r="H97" s="98" t="s">
        <v>770</v>
      </c>
      <c r="I97" s="76" t="s">
        <v>1606</v>
      </c>
      <c r="J97" s="42" t="s">
        <v>1951</v>
      </c>
    </row>
    <row r="98" spans="1:10" s="148" customFormat="1" ht="13.8" x14ac:dyDescent="0.3">
      <c r="A98" s="23"/>
      <c r="B98" s="23" t="s">
        <v>71</v>
      </c>
      <c r="C98" s="697" t="s">
        <v>770</v>
      </c>
      <c r="D98" s="318"/>
      <c r="E98" s="803"/>
      <c r="F98" s="803"/>
      <c r="G98" s="803"/>
      <c r="H98" s="253"/>
      <c r="I98" s="248"/>
      <c r="J98" s="723"/>
    </row>
    <row r="99" spans="1:10" ht="96.6" x14ac:dyDescent="0.3">
      <c r="B99" s="23" t="s">
        <v>131</v>
      </c>
      <c r="C99" s="697" t="s">
        <v>770</v>
      </c>
      <c r="D99" s="318"/>
      <c r="E99" s="76" t="s">
        <v>770</v>
      </c>
      <c r="F99" s="76" t="s">
        <v>1890</v>
      </c>
      <c r="G99" s="42" t="s">
        <v>1891</v>
      </c>
      <c r="H99" s="76" t="s">
        <v>770</v>
      </c>
      <c r="I99" s="76" t="s">
        <v>1907</v>
      </c>
      <c r="J99" s="42" t="s">
        <v>1907</v>
      </c>
    </row>
    <row r="100" spans="1:10" ht="96.6" x14ac:dyDescent="0.3">
      <c r="B100" s="280" t="s">
        <v>954</v>
      </c>
      <c r="C100" s="697" t="s">
        <v>770</v>
      </c>
      <c r="D100" s="318"/>
      <c r="E100" s="76" t="s">
        <v>770</v>
      </c>
      <c r="F100" s="76" t="s">
        <v>1893</v>
      </c>
      <c r="G100" s="42" t="s">
        <v>1893</v>
      </c>
      <c r="H100" s="76" t="s">
        <v>770</v>
      </c>
      <c r="I100" s="76" t="s">
        <v>1908</v>
      </c>
      <c r="J100" s="42" t="s">
        <v>1908</v>
      </c>
    </row>
    <row r="101" spans="1:10" ht="96.6" x14ac:dyDescent="0.3">
      <c r="B101" s="280" t="s">
        <v>955</v>
      </c>
      <c r="C101" s="697" t="s">
        <v>770</v>
      </c>
      <c r="D101" s="318"/>
      <c r="E101" s="76" t="s">
        <v>770</v>
      </c>
      <c r="F101" s="76" t="s">
        <v>1892</v>
      </c>
      <c r="G101" s="42" t="s">
        <v>1892</v>
      </c>
      <c r="H101" s="76" t="s">
        <v>770</v>
      </c>
      <c r="I101" s="76" t="s">
        <v>1909</v>
      </c>
      <c r="J101" s="42" t="s">
        <v>1909</v>
      </c>
    </row>
    <row r="102" spans="1:10" x14ac:dyDescent="0.3">
      <c r="B102" s="23" t="s">
        <v>211</v>
      </c>
      <c r="C102" s="697" t="s">
        <v>239</v>
      </c>
      <c r="D102" s="318"/>
      <c r="E102" s="229" t="s">
        <v>239</v>
      </c>
      <c r="F102" s="229" t="s">
        <v>759</v>
      </c>
      <c r="G102" s="72" t="s">
        <v>239</v>
      </c>
      <c r="H102" s="229" t="s">
        <v>239</v>
      </c>
      <c r="I102" s="229" t="s">
        <v>759</v>
      </c>
      <c r="J102" s="72" t="s">
        <v>239</v>
      </c>
    </row>
    <row r="103" spans="1:10" x14ac:dyDescent="0.3">
      <c r="B103" s="23" t="s">
        <v>213</v>
      </c>
      <c r="C103" s="697" t="s">
        <v>190</v>
      </c>
      <c r="D103" s="318"/>
      <c r="E103" s="229" t="s">
        <v>45</v>
      </c>
      <c r="F103" s="229" t="s">
        <v>759</v>
      </c>
      <c r="G103" s="72" t="s">
        <v>45</v>
      </c>
      <c r="H103" s="229" t="s">
        <v>45</v>
      </c>
      <c r="I103" s="229" t="s">
        <v>759</v>
      </c>
      <c r="J103" s="72" t="s">
        <v>45</v>
      </c>
    </row>
    <row r="104" spans="1:10" x14ac:dyDescent="0.3">
      <c r="B104" s="23" t="s">
        <v>370</v>
      </c>
      <c r="C104" s="697" t="s">
        <v>45</v>
      </c>
      <c r="D104" s="318"/>
      <c r="E104" s="229" t="s">
        <v>45</v>
      </c>
      <c r="F104" s="229" t="s">
        <v>759</v>
      </c>
      <c r="G104" s="72" t="s">
        <v>45</v>
      </c>
      <c r="H104" s="229" t="s">
        <v>45</v>
      </c>
      <c r="I104" s="229" t="s">
        <v>759</v>
      </c>
      <c r="J104" s="72" t="s">
        <v>45</v>
      </c>
    </row>
    <row r="105" spans="1:10" x14ac:dyDescent="0.3">
      <c r="B105" s="23" t="s">
        <v>214</v>
      </c>
      <c r="C105" s="697" t="s">
        <v>45</v>
      </c>
      <c r="D105" s="318"/>
      <c r="E105" s="229" t="s">
        <v>45</v>
      </c>
      <c r="F105" s="229" t="s">
        <v>759</v>
      </c>
      <c r="G105" s="72" t="s">
        <v>45</v>
      </c>
      <c r="H105" s="229" t="s">
        <v>45</v>
      </c>
      <c r="I105" s="229" t="s">
        <v>759</v>
      </c>
      <c r="J105" s="72" t="s">
        <v>45</v>
      </c>
    </row>
    <row r="106" spans="1:10" s="148" customFormat="1" ht="15" customHeight="1" x14ac:dyDescent="0.3">
      <c r="A106" s="336" t="s">
        <v>74</v>
      </c>
      <c r="B106" s="332"/>
      <c r="C106" s="350"/>
      <c r="D106" s="350"/>
      <c r="E106" s="1080"/>
      <c r="F106" s="458"/>
      <c r="G106" s="365"/>
      <c r="H106" s="484"/>
      <c r="I106" s="458"/>
      <c r="J106" s="365"/>
    </row>
    <row r="107" spans="1:10" s="148" customFormat="1" ht="13.8" x14ac:dyDescent="0.3">
      <c r="A107" s="23"/>
      <c r="B107" s="23" t="s">
        <v>75</v>
      </c>
      <c r="C107" s="697">
        <v>2</v>
      </c>
      <c r="D107" s="700"/>
      <c r="E107" s="76">
        <v>2</v>
      </c>
      <c r="F107" s="76" t="s">
        <v>759</v>
      </c>
      <c r="G107" s="42">
        <v>2</v>
      </c>
      <c r="H107" s="76">
        <v>2</v>
      </c>
      <c r="I107" s="76" t="s">
        <v>759</v>
      </c>
      <c r="J107" s="42">
        <v>1</v>
      </c>
    </row>
    <row r="108" spans="1:10" s="148" customFormat="1" ht="15" customHeight="1" x14ac:dyDescent="0.3">
      <c r="A108" s="23"/>
      <c r="B108" s="23" t="s">
        <v>219</v>
      </c>
      <c r="C108" s="701">
        <v>363000</v>
      </c>
      <c r="D108" s="700"/>
      <c r="E108" s="76" t="s">
        <v>1443</v>
      </c>
      <c r="F108" s="76" t="s">
        <v>759</v>
      </c>
      <c r="G108" s="42" t="s">
        <v>768</v>
      </c>
      <c r="H108" s="76" t="s">
        <v>1443</v>
      </c>
      <c r="I108" s="76" t="s">
        <v>759</v>
      </c>
      <c r="J108" s="42" t="s">
        <v>768</v>
      </c>
    </row>
    <row r="109" spans="1:10" s="148" customFormat="1" ht="15" x14ac:dyDescent="0.3">
      <c r="A109" s="23"/>
      <c r="B109" s="23" t="s">
        <v>76</v>
      </c>
      <c r="C109" s="698">
        <v>0.84</v>
      </c>
      <c r="D109" s="700"/>
      <c r="E109" s="252" t="s">
        <v>1894</v>
      </c>
      <c r="F109" s="76" t="s">
        <v>759</v>
      </c>
      <c r="G109" s="42" t="s">
        <v>1444</v>
      </c>
      <c r="H109" s="252" t="s">
        <v>1894</v>
      </c>
      <c r="I109" s="76" t="s">
        <v>759</v>
      </c>
      <c r="J109" s="651">
        <v>0.98</v>
      </c>
    </row>
    <row r="110" spans="1:10" s="148" customFormat="1" ht="13.8" x14ac:dyDescent="0.3">
      <c r="A110" s="23"/>
      <c r="B110" s="23" t="s">
        <v>77</v>
      </c>
      <c r="C110" s="697" t="s">
        <v>171</v>
      </c>
      <c r="D110" s="700"/>
      <c r="E110" s="76" t="s">
        <v>45</v>
      </c>
      <c r="F110" s="76" t="s">
        <v>759</v>
      </c>
      <c r="G110" s="42" t="s">
        <v>45</v>
      </c>
      <c r="H110" s="76" t="s">
        <v>45</v>
      </c>
      <c r="I110" s="76" t="s">
        <v>759</v>
      </c>
      <c r="J110" s="42" t="s">
        <v>2107</v>
      </c>
    </row>
    <row r="111" spans="1:10" s="148" customFormat="1" ht="13.8" x14ac:dyDescent="0.3">
      <c r="A111" s="23"/>
      <c r="B111" s="23" t="s">
        <v>78</v>
      </c>
      <c r="C111" s="697">
        <v>0</v>
      </c>
      <c r="D111" s="700"/>
      <c r="E111" s="252">
        <v>0</v>
      </c>
      <c r="F111" s="76" t="s">
        <v>759</v>
      </c>
      <c r="G111" s="42" t="s">
        <v>45</v>
      </c>
      <c r="H111" s="252">
        <v>0</v>
      </c>
      <c r="I111" s="76" t="s">
        <v>759</v>
      </c>
      <c r="J111" s="42">
        <v>0</v>
      </c>
    </row>
    <row r="112" spans="1:10" s="148" customFormat="1" ht="13.8" x14ac:dyDescent="0.3">
      <c r="A112" s="23"/>
      <c r="B112" s="23" t="s">
        <v>80</v>
      </c>
      <c r="C112" s="697" t="s">
        <v>770</v>
      </c>
      <c r="D112" s="700"/>
      <c r="E112" s="76" t="s">
        <v>376</v>
      </c>
      <c r="F112" s="76" t="s">
        <v>1869</v>
      </c>
      <c r="G112" s="42" t="s">
        <v>1279</v>
      </c>
      <c r="H112" s="76" t="s">
        <v>376</v>
      </c>
      <c r="I112" s="76" t="s">
        <v>1869</v>
      </c>
      <c r="J112" s="42" t="s">
        <v>45</v>
      </c>
    </row>
    <row r="113" spans="1:10" s="148" customFormat="1" ht="12" customHeight="1" x14ac:dyDescent="0.3">
      <c r="A113" s="23"/>
      <c r="B113" s="23" t="s">
        <v>79</v>
      </c>
      <c r="C113" s="698">
        <v>0.25</v>
      </c>
      <c r="D113" s="700"/>
      <c r="E113" s="252">
        <v>0.25</v>
      </c>
      <c r="F113" s="76" t="s">
        <v>759</v>
      </c>
      <c r="G113" s="651">
        <v>0.25</v>
      </c>
      <c r="H113" s="252">
        <v>0.25</v>
      </c>
      <c r="I113" s="76" t="s">
        <v>759</v>
      </c>
      <c r="J113" s="651">
        <v>0.25</v>
      </c>
    </row>
    <row r="114" spans="1:10" s="148" customFormat="1" ht="13.8" x14ac:dyDescent="0.3">
      <c r="A114" s="23"/>
      <c r="B114" s="23" t="s">
        <v>174</v>
      </c>
      <c r="C114" s="697" t="s">
        <v>1935</v>
      </c>
      <c r="D114" s="700"/>
      <c r="E114" s="76" t="s">
        <v>1935</v>
      </c>
      <c r="F114" s="76" t="s">
        <v>759</v>
      </c>
      <c r="G114" s="42" t="s">
        <v>175</v>
      </c>
      <c r="H114" s="76" t="s">
        <v>1935</v>
      </c>
      <c r="I114" s="76" t="s">
        <v>759</v>
      </c>
      <c r="J114" s="42" t="s">
        <v>176</v>
      </c>
    </row>
    <row r="115" spans="1:10" s="148" customFormat="1" ht="13.8" x14ac:dyDescent="0.3">
      <c r="A115" s="23"/>
      <c r="B115" s="23" t="s">
        <v>173</v>
      </c>
      <c r="C115" s="697" t="s">
        <v>1936</v>
      </c>
      <c r="D115" s="700"/>
      <c r="E115" s="76" t="s">
        <v>1936</v>
      </c>
      <c r="F115" s="76" t="s">
        <v>759</v>
      </c>
      <c r="G115" s="42" t="s">
        <v>938</v>
      </c>
      <c r="H115" s="76" t="s">
        <v>1936</v>
      </c>
      <c r="I115" s="76" t="s">
        <v>759</v>
      </c>
      <c r="J115" s="42" t="s">
        <v>1936</v>
      </c>
    </row>
    <row r="116" spans="1:10" s="148" customFormat="1" ht="13.8" x14ac:dyDescent="0.3">
      <c r="A116" s="23"/>
      <c r="B116" s="23" t="s">
        <v>88</v>
      </c>
      <c r="C116" s="697" t="s">
        <v>939</v>
      </c>
      <c r="D116" s="700"/>
      <c r="E116" s="76" t="s">
        <v>45</v>
      </c>
      <c r="F116" s="76" t="s">
        <v>759</v>
      </c>
      <c r="G116" s="42" t="s">
        <v>45</v>
      </c>
      <c r="H116" s="76" t="s">
        <v>45</v>
      </c>
      <c r="I116" s="76" t="s">
        <v>759</v>
      </c>
      <c r="J116" s="42" t="s">
        <v>45</v>
      </c>
    </row>
    <row r="117" spans="1:10" s="148" customFormat="1" ht="96.6" x14ac:dyDescent="0.3">
      <c r="A117" s="23"/>
      <c r="B117" s="23" t="s">
        <v>1323</v>
      </c>
      <c r="C117" s="697" t="s">
        <v>1192</v>
      </c>
      <c r="D117" s="700"/>
      <c r="E117" s="76" t="s">
        <v>2131</v>
      </c>
      <c r="F117" s="76" t="s">
        <v>759</v>
      </c>
      <c r="G117" s="42" t="s">
        <v>1192</v>
      </c>
      <c r="H117" s="76" t="s">
        <v>2131</v>
      </c>
      <c r="I117" s="76" t="s">
        <v>759</v>
      </c>
      <c r="J117" s="42" t="s">
        <v>1192</v>
      </c>
    </row>
    <row r="118" spans="1:10" s="148" customFormat="1" ht="41.4" x14ac:dyDescent="0.3">
      <c r="A118" s="23"/>
      <c r="B118" s="23" t="s">
        <v>89</v>
      </c>
      <c r="C118" s="702">
        <v>0.85499999999999998</v>
      </c>
      <c r="D118" s="700"/>
      <c r="E118" s="652">
        <v>0.85499999999999998</v>
      </c>
      <c r="F118" s="76" t="s">
        <v>759</v>
      </c>
      <c r="G118" s="42" t="s">
        <v>2132</v>
      </c>
      <c r="H118" s="652">
        <v>0.85499999999999998</v>
      </c>
      <c r="I118" s="76" t="s">
        <v>759</v>
      </c>
      <c r="J118" s="42" t="s">
        <v>2132</v>
      </c>
    </row>
    <row r="119" spans="1:10" s="148" customFormat="1" ht="13.8" x14ac:dyDescent="0.3">
      <c r="A119" s="23"/>
      <c r="B119" s="23" t="s">
        <v>1707</v>
      </c>
      <c r="C119" s="702"/>
      <c r="D119" s="700"/>
      <c r="E119" s="652" t="s">
        <v>1708</v>
      </c>
      <c r="F119" s="652" t="s">
        <v>1708</v>
      </c>
      <c r="G119" s="42" t="s">
        <v>1708</v>
      </c>
      <c r="H119" s="652" t="s">
        <v>1708</v>
      </c>
      <c r="I119" s="652" t="s">
        <v>1708</v>
      </c>
      <c r="J119" s="42" t="s">
        <v>1708</v>
      </c>
    </row>
    <row r="120" spans="1:10" s="148" customFormat="1" ht="13.8" x14ac:dyDescent="0.3">
      <c r="A120" s="23"/>
      <c r="B120" s="23" t="s">
        <v>200</v>
      </c>
      <c r="C120" s="697" t="s">
        <v>770</v>
      </c>
      <c r="D120" s="700"/>
      <c r="E120" s="76" t="s">
        <v>769</v>
      </c>
      <c r="F120" s="76" t="s">
        <v>190</v>
      </c>
      <c r="G120" s="42" t="s">
        <v>190</v>
      </c>
      <c r="H120" s="76" t="s">
        <v>769</v>
      </c>
      <c r="I120" s="76" t="s">
        <v>190</v>
      </c>
      <c r="J120" s="42" t="s">
        <v>190</v>
      </c>
    </row>
    <row r="121" spans="1:10" s="148" customFormat="1" ht="15" thickBot="1" x14ac:dyDescent="0.35">
      <c r="A121" s="336" t="s">
        <v>2090</v>
      </c>
      <c r="B121" s="332"/>
      <c r="C121" s="745"/>
      <c r="D121" s="746"/>
      <c r="E121" s="1080"/>
      <c r="F121" s="458"/>
      <c r="G121" s="365"/>
      <c r="H121" s="484"/>
      <c r="I121" s="458"/>
      <c r="J121" s="365"/>
    </row>
    <row r="122" spans="1:10" s="148" customFormat="1" thickBot="1" x14ac:dyDescent="0.35">
      <c r="A122" s="23"/>
      <c r="B122" s="23" t="s">
        <v>2091</v>
      </c>
      <c r="C122" s="326"/>
      <c r="D122" s="328"/>
      <c r="E122" s="803"/>
      <c r="F122" s="502"/>
      <c r="G122" s="254"/>
      <c r="H122" s="502"/>
      <c r="I122" s="502"/>
      <c r="J122" s="261">
        <v>1</v>
      </c>
    </row>
    <row r="123" spans="1:10" s="148" customFormat="1" thickBot="1" x14ac:dyDescent="0.35">
      <c r="A123" s="23"/>
      <c r="B123" s="23" t="s">
        <v>2092</v>
      </c>
      <c r="C123" s="326"/>
      <c r="D123" s="328"/>
      <c r="E123" s="803"/>
      <c r="F123" s="502"/>
      <c r="G123" s="254"/>
      <c r="H123" s="502"/>
      <c r="I123" s="502"/>
      <c r="J123" s="261">
        <v>139744</v>
      </c>
    </row>
    <row r="124" spans="1:10" s="148" customFormat="1" thickBot="1" x14ac:dyDescent="0.35">
      <c r="A124" s="23"/>
      <c r="B124" s="23" t="s">
        <v>2093</v>
      </c>
      <c r="C124" s="326"/>
      <c r="D124" s="328"/>
      <c r="E124" s="803"/>
      <c r="F124" s="502"/>
      <c r="G124" s="254"/>
      <c r="H124" s="502"/>
      <c r="I124" s="502"/>
      <c r="J124" s="261" t="s">
        <v>2099</v>
      </c>
    </row>
    <row r="125" spans="1:10" s="148" customFormat="1" thickBot="1" x14ac:dyDescent="0.35">
      <c r="A125" s="23"/>
      <c r="B125" s="23" t="s">
        <v>2094</v>
      </c>
      <c r="C125" s="326"/>
      <c r="D125" s="328"/>
      <c r="E125" s="803"/>
      <c r="F125" s="502"/>
      <c r="G125" s="254"/>
      <c r="H125" s="502"/>
      <c r="I125" s="502"/>
      <c r="J125" s="261">
        <v>2.31</v>
      </c>
    </row>
    <row r="126" spans="1:10" s="148" customFormat="1" thickBot="1" x14ac:dyDescent="0.35">
      <c r="A126" s="23"/>
      <c r="B126" s="23" t="s">
        <v>2095</v>
      </c>
      <c r="C126" s="326"/>
      <c r="D126" s="328"/>
      <c r="E126" s="803"/>
      <c r="F126" s="502"/>
      <c r="G126" s="254"/>
      <c r="H126" s="502"/>
      <c r="I126" s="502"/>
      <c r="J126" s="261">
        <v>2.9220000000000002</v>
      </c>
    </row>
    <row r="127" spans="1:10" s="148" customFormat="1" thickBot="1" x14ac:dyDescent="0.35">
      <c r="A127" s="23"/>
      <c r="B127" s="23" t="s">
        <v>2096</v>
      </c>
      <c r="C127" s="326"/>
      <c r="D127" s="328"/>
      <c r="E127" s="803"/>
      <c r="F127" s="502"/>
      <c r="G127" s="254"/>
      <c r="H127" s="502"/>
      <c r="I127" s="502"/>
      <c r="J127" s="261">
        <v>17</v>
      </c>
    </row>
    <row r="128" spans="1:10" s="148" customFormat="1" thickBot="1" x14ac:dyDescent="0.35">
      <c r="A128" s="23"/>
      <c r="B128" s="23" t="s">
        <v>2097</v>
      </c>
      <c r="C128" s="326"/>
      <c r="D128" s="328"/>
      <c r="E128" s="803"/>
      <c r="F128" s="502"/>
      <c r="G128" s="254"/>
      <c r="H128" s="502"/>
      <c r="I128" s="502"/>
      <c r="J128" s="261">
        <v>0.2</v>
      </c>
    </row>
    <row r="129" spans="1:10" s="148" customFormat="1" thickBot="1" x14ac:dyDescent="0.35">
      <c r="A129" s="23"/>
      <c r="B129" s="23" t="s">
        <v>2098</v>
      </c>
      <c r="C129" s="326"/>
      <c r="D129" s="328"/>
      <c r="E129" s="803"/>
      <c r="F129" s="502"/>
      <c r="G129" s="254"/>
      <c r="H129" s="502"/>
      <c r="I129" s="502"/>
      <c r="J129" s="261" t="s">
        <v>1759</v>
      </c>
    </row>
    <row r="130" spans="1:10" s="148" customFormat="1" x14ac:dyDescent="0.3">
      <c r="A130" s="336" t="s">
        <v>81</v>
      </c>
      <c r="B130" s="332"/>
      <c r="C130" s="350"/>
      <c r="D130" s="350"/>
      <c r="E130" s="1080"/>
      <c r="F130" s="458"/>
      <c r="G130" s="365"/>
      <c r="H130" s="484"/>
      <c r="I130" s="458"/>
      <c r="J130" s="365"/>
    </row>
    <row r="131" spans="1:10" s="148" customFormat="1" ht="13.8" x14ac:dyDescent="0.3">
      <c r="A131" s="23"/>
      <c r="B131" s="23" t="s">
        <v>82</v>
      </c>
      <c r="C131" s="326" t="s">
        <v>426</v>
      </c>
      <c r="D131" s="318"/>
      <c r="E131" s="76" t="s">
        <v>426</v>
      </c>
      <c r="F131" s="76" t="s">
        <v>759</v>
      </c>
      <c r="G131" s="254"/>
      <c r="H131" s="76" t="s">
        <v>426</v>
      </c>
      <c r="I131" s="76" t="s">
        <v>759</v>
      </c>
      <c r="J131" s="254"/>
    </row>
    <row r="132" spans="1:10" s="148" customFormat="1" ht="12.75" customHeight="1" x14ac:dyDescent="0.3">
      <c r="A132" s="23"/>
      <c r="B132" s="23" t="s">
        <v>83</v>
      </c>
      <c r="C132" s="326">
        <v>1</v>
      </c>
      <c r="D132" s="318"/>
      <c r="E132" s="76">
        <v>1</v>
      </c>
      <c r="F132" s="76" t="s">
        <v>759</v>
      </c>
      <c r="G132" s="254"/>
      <c r="H132" s="76">
        <v>1</v>
      </c>
      <c r="I132" s="76" t="s">
        <v>759</v>
      </c>
      <c r="J132" s="254"/>
    </row>
    <row r="133" spans="1:10" s="148" customFormat="1" ht="13.8" x14ac:dyDescent="0.3">
      <c r="A133" s="23"/>
      <c r="B133" s="23" t="s">
        <v>84</v>
      </c>
      <c r="C133" s="326" t="s">
        <v>989</v>
      </c>
      <c r="D133" s="318"/>
      <c r="E133" s="76" t="s">
        <v>429</v>
      </c>
      <c r="F133" s="76" t="s">
        <v>759</v>
      </c>
      <c r="G133" s="254"/>
      <c r="H133" s="76" t="s">
        <v>429</v>
      </c>
      <c r="I133" s="76" t="s">
        <v>759</v>
      </c>
      <c r="J133" s="254"/>
    </row>
    <row r="134" spans="1:10" s="148" customFormat="1" ht="13.8" x14ac:dyDescent="0.3">
      <c r="A134" s="23"/>
      <c r="B134" s="23" t="s">
        <v>310</v>
      </c>
      <c r="C134" s="326" t="s">
        <v>45</v>
      </c>
      <c r="D134" s="318"/>
      <c r="E134" s="76" t="s">
        <v>45</v>
      </c>
      <c r="F134" s="76" t="s">
        <v>759</v>
      </c>
      <c r="G134" s="254"/>
      <c r="H134" s="76" t="s">
        <v>45</v>
      </c>
      <c r="I134" s="76" t="s">
        <v>759</v>
      </c>
      <c r="J134" s="254"/>
    </row>
    <row r="135" spans="1:10" s="148" customFormat="1" ht="13.8" x14ac:dyDescent="0.3">
      <c r="A135" s="23"/>
      <c r="B135" s="23" t="s">
        <v>991</v>
      </c>
      <c r="C135" s="326" t="s">
        <v>990</v>
      </c>
      <c r="D135" s="318"/>
      <c r="E135" s="76" t="s">
        <v>990</v>
      </c>
      <c r="F135" s="76" t="s">
        <v>759</v>
      </c>
      <c r="G135" s="254"/>
      <c r="H135" s="76" t="s">
        <v>990</v>
      </c>
      <c r="I135" s="76" t="s">
        <v>759</v>
      </c>
      <c r="J135" s="254"/>
    </row>
    <row r="136" spans="1:10" s="148" customFormat="1" ht="13.8" x14ac:dyDescent="0.3">
      <c r="A136" s="23"/>
      <c r="B136" s="23" t="s">
        <v>992</v>
      </c>
      <c r="C136" s="326">
        <v>0.8</v>
      </c>
      <c r="D136" s="318"/>
      <c r="E136" s="76" t="s">
        <v>1598</v>
      </c>
      <c r="F136" s="76" t="s">
        <v>759</v>
      </c>
      <c r="G136" s="254"/>
      <c r="H136" s="76" t="s">
        <v>1627</v>
      </c>
      <c r="I136" s="76" t="s">
        <v>759</v>
      </c>
      <c r="J136" s="254"/>
    </row>
    <row r="137" spans="1:10" s="148" customFormat="1" ht="13.8" x14ac:dyDescent="0.3">
      <c r="A137" s="23"/>
      <c r="B137" s="23" t="s">
        <v>433</v>
      </c>
      <c r="C137" s="326">
        <v>0.6</v>
      </c>
      <c r="D137" s="318"/>
      <c r="E137" s="76" t="s">
        <v>1597</v>
      </c>
      <c r="F137" s="76" t="s">
        <v>759</v>
      </c>
      <c r="G137" s="254"/>
      <c r="H137" s="76" t="s">
        <v>1597</v>
      </c>
      <c r="I137" s="76" t="s">
        <v>759</v>
      </c>
      <c r="J137" s="254"/>
    </row>
    <row r="138" spans="1:10" s="148" customFormat="1" ht="13.8" x14ac:dyDescent="0.3">
      <c r="A138" s="23"/>
      <c r="B138" s="23" t="s">
        <v>220</v>
      </c>
      <c r="C138" s="326">
        <v>0.15</v>
      </c>
      <c r="D138" s="318"/>
      <c r="E138" s="252">
        <v>0.15</v>
      </c>
      <c r="F138" s="76" t="s">
        <v>759</v>
      </c>
      <c r="G138" s="254"/>
      <c r="H138" s="252">
        <v>0.15</v>
      </c>
      <c r="I138" s="76" t="s">
        <v>759</v>
      </c>
      <c r="J138" s="254"/>
    </row>
    <row r="139" spans="1:10" s="148" customFormat="1" ht="13.8" x14ac:dyDescent="0.3">
      <c r="A139" s="23"/>
      <c r="B139" s="23" t="s">
        <v>221</v>
      </c>
      <c r="C139" s="326" t="s">
        <v>770</v>
      </c>
      <c r="D139" s="318"/>
      <c r="E139" s="76" t="s">
        <v>769</v>
      </c>
      <c r="F139" s="76" t="s">
        <v>1455</v>
      </c>
      <c r="G139" s="254"/>
      <c r="H139" s="76" t="s">
        <v>769</v>
      </c>
      <c r="I139" s="76" t="s">
        <v>1455</v>
      </c>
      <c r="J139" s="254"/>
    </row>
    <row r="140" spans="1:10" s="148" customFormat="1" ht="27.6" x14ac:dyDescent="0.3">
      <c r="A140" s="23"/>
      <c r="B140" s="23" t="s">
        <v>222</v>
      </c>
      <c r="C140" s="326" t="s">
        <v>770</v>
      </c>
      <c r="D140" s="318"/>
      <c r="E140" s="76" t="s">
        <v>769</v>
      </c>
      <c r="F140" s="76" t="s">
        <v>1456</v>
      </c>
      <c r="G140" s="254"/>
      <c r="H140" s="76" t="s">
        <v>769</v>
      </c>
      <c r="I140" s="76" t="s">
        <v>1456</v>
      </c>
      <c r="J140" s="254"/>
    </row>
    <row r="141" spans="1:10" s="148" customFormat="1" ht="13.8" x14ac:dyDescent="0.3">
      <c r="A141" s="23"/>
      <c r="B141" s="23" t="s">
        <v>223</v>
      </c>
      <c r="C141" s="326" t="s">
        <v>993</v>
      </c>
      <c r="D141" s="318"/>
      <c r="E141" s="76">
        <v>44</v>
      </c>
      <c r="F141" s="76" t="s">
        <v>759</v>
      </c>
      <c r="G141" s="254"/>
      <c r="H141" s="76">
        <v>44</v>
      </c>
      <c r="I141" s="76" t="s">
        <v>759</v>
      </c>
      <c r="J141" s="254"/>
    </row>
    <row r="142" spans="1:10" s="148" customFormat="1" ht="13.8" x14ac:dyDescent="0.3">
      <c r="A142" s="23"/>
      <c r="B142" s="23" t="s">
        <v>224</v>
      </c>
      <c r="C142" s="326" t="s">
        <v>994</v>
      </c>
      <c r="D142" s="318"/>
      <c r="E142" s="76">
        <v>64</v>
      </c>
      <c r="F142" s="76" t="s">
        <v>759</v>
      </c>
      <c r="G142" s="254"/>
      <c r="H142" s="76">
        <v>64</v>
      </c>
      <c r="I142" s="76" t="s">
        <v>759</v>
      </c>
      <c r="J142" s="254"/>
    </row>
    <row r="143" spans="1:10" s="148" customFormat="1" ht="13.8" x14ac:dyDescent="0.3">
      <c r="A143" s="23"/>
      <c r="B143" s="23" t="s">
        <v>86</v>
      </c>
      <c r="C143" s="326" t="s">
        <v>995</v>
      </c>
      <c r="D143" s="318"/>
      <c r="E143" s="76" t="s">
        <v>995</v>
      </c>
      <c r="F143" s="76" t="s">
        <v>759</v>
      </c>
      <c r="G143" s="254"/>
      <c r="H143" s="76" t="s">
        <v>995</v>
      </c>
      <c r="I143" s="76" t="s">
        <v>759</v>
      </c>
      <c r="J143" s="254"/>
    </row>
    <row r="144" spans="1:10" s="148" customFormat="1" ht="13.8" x14ac:dyDescent="0.3">
      <c r="A144" s="23"/>
      <c r="B144" s="23" t="s">
        <v>93</v>
      </c>
      <c r="C144" s="326" t="s">
        <v>996</v>
      </c>
      <c r="D144" s="318"/>
      <c r="E144" s="76" t="s">
        <v>1445</v>
      </c>
      <c r="F144" s="76" t="s">
        <v>759</v>
      </c>
      <c r="G144" s="254"/>
      <c r="H144" s="76" t="s">
        <v>1445</v>
      </c>
      <c r="I144" s="76" t="s">
        <v>759</v>
      </c>
      <c r="J144" s="254"/>
    </row>
    <row r="145" spans="1:10" s="148" customFormat="1" ht="41.4" x14ac:dyDescent="0.3">
      <c r="A145" s="23"/>
      <c r="B145" s="23" t="s">
        <v>87</v>
      </c>
      <c r="C145" s="326">
        <v>2</v>
      </c>
      <c r="D145" s="318"/>
      <c r="E145" s="76" t="s">
        <v>2133</v>
      </c>
      <c r="F145" s="76" t="s">
        <v>759</v>
      </c>
      <c r="G145" s="254"/>
      <c r="H145" s="76" t="s">
        <v>2133</v>
      </c>
      <c r="I145" s="76" t="s">
        <v>759</v>
      </c>
      <c r="J145" s="254"/>
    </row>
    <row r="146" spans="1:10" s="148" customFormat="1" ht="13.8" x14ac:dyDescent="0.3">
      <c r="A146" s="23"/>
      <c r="B146" s="23" t="s">
        <v>229</v>
      </c>
      <c r="C146" s="326" t="s">
        <v>997</v>
      </c>
      <c r="D146" s="318"/>
      <c r="E146" s="76" t="s">
        <v>1446</v>
      </c>
      <c r="F146" s="76" t="s">
        <v>759</v>
      </c>
      <c r="G146" s="254"/>
      <c r="H146" s="76" t="s">
        <v>1446</v>
      </c>
      <c r="I146" s="76" t="s">
        <v>759</v>
      </c>
      <c r="J146" s="254"/>
    </row>
    <row r="147" spans="1:10" s="148" customFormat="1" ht="39" customHeight="1" x14ac:dyDescent="0.3">
      <c r="A147" s="23"/>
      <c r="B147" s="23" t="s">
        <v>233</v>
      </c>
      <c r="C147" s="326" t="s">
        <v>998</v>
      </c>
      <c r="D147" s="318"/>
      <c r="E147" s="159" t="s">
        <v>2134</v>
      </c>
      <c r="F147" s="76" t="s">
        <v>759</v>
      </c>
      <c r="G147" s="254"/>
      <c r="H147" s="159" t="s">
        <v>2134</v>
      </c>
      <c r="I147" s="76" t="s">
        <v>759</v>
      </c>
      <c r="J147" s="254"/>
    </row>
    <row r="148" spans="1:10" s="148" customFormat="1" ht="27.6" x14ac:dyDescent="0.3">
      <c r="A148" s="23"/>
      <c r="B148" s="23" t="s">
        <v>234</v>
      </c>
      <c r="C148" s="326" t="s">
        <v>999</v>
      </c>
      <c r="D148" s="318"/>
      <c r="E148" s="76" t="s">
        <v>1514</v>
      </c>
      <c r="F148" s="76" t="s">
        <v>759</v>
      </c>
      <c r="G148" s="254"/>
      <c r="H148" s="76" t="s">
        <v>1514</v>
      </c>
      <c r="I148" s="76" t="s">
        <v>759</v>
      </c>
      <c r="J148" s="254"/>
    </row>
    <row r="149" spans="1:10" s="148" customFormat="1" ht="27.6" x14ac:dyDescent="0.3">
      <c r="A149" s="23"/>
      <c r="B149" s="23" t="s">
        <v>235</v>
      </c>
      <c r="C149" s="326" t="s">
        <v>1000</v>
      </c>
      <c r="D149" s="318"/>
      <c r="E149" s="76" t="s">
        <v>1447</v>
      </c>
      <c r="F149" s="76" t="s">
        <v>759</v>
      </c>
      <c r="G149" s="254"/>
      <c r="H149" s="76" t="s">
        <v>1447</v>
      </c>
      <c r="I149" s="76" t="s">
        <v>759</v>
      </c>
      <c r="J149" s="254"/>
    </row>
    <row r="150" spans="1:10" s="148" customFormat="1" ht="27.6" x14ac:dyDescent="0.3">
      <c r="A150" s="23"/>
      <c r="B150" s="23" t="s">
        <v>236</v>
      </c>
      <c r="C150" s="326" t="s">
        <v>1001</v>
      </c>
      <c r="D150" s="318"/>
      <c r="E150" s="76" t="s">
        <v>1596</v>
      </c>
      <c r="F150" s="76" t="s">
        <v>759</v>
      </c>
      <c r="G150" s="254"/>
      <c r="H150" s="76" t="s">
        <v>1596</v>
      </c>
      <c r="I150" s="76" t="s">
        <v>759</v>
      </c>
      <c r="J150" s="254"/>
    </row>
    <row r="151" spans="1:10" s="148" customFormat="1" x14ac:dyDescent="0.3">
      <c r="A151" s="333" t="s">
        <v>90</v>
      </c>
      <c r="B151" s="332"/>
      <c r="C151" s="350"/>
      <c r="D151" s="318"/>
      <c r="E151" s="1080"/>
      <c r="F151" s="458"/>
      <c r="G151" s="365"/>
      <c r="H151" s="484"/>
      <c r="I151" s="458"/>
      <c r="J151" s="365"/>
    </row>
    <row r="152" spans="1:10" x14ac:dyDescent="0.3">
      <c r="A152" s="143"/>
      <c r="B152" s="23" t="s">
        <v>890</v>
      </c>
      <c r="C152" s="326" t="s">
        <v>980</v>
      </c>
      <c r="D152" s="318" t="s">
        <v>905</v>
      </c>
      <c r="E152" s="803"/>
      <c r="F152" s="502"/>
      <c r="G152" s="254"/>
      <c r="H152" s="447"/>
      <c r="I152" s="502"/>
      <c r="J152" s="254"/>
    </row>
    <row r="153" spans="1:10" x14ac:dyDescent="0.3">
      <c r="A153" s="143"/>
      <c r="B153" s="23" t="s">
        <v>891</v>
      </c>
      <c r="C153" s="326" t="s">
        <v>981</v>
      </c>
      <c r="D153" s="318" t="s">
        <v>906</v>
      </c>
      <c r="E153" s="803"/>
      <c r="F153" s="502"/>
      <c r="G153" s="254"/>
      <c r="H153" s="447"/>
      <c r="I153" s="502"/>
      <c r="J153" s="254"/>
    </row>
    <row r="154" spans="1:10" x14ac:dyDescent="0.3">
      <c r="A154" s="143"/>
      <c r="B154" s="148" t="s">
        <v>91</v>
      </c>
      <c r="C154" s="326" t="s">
        <v>983</v>
      </c>
      <c r="D154" s="318" t="s">
        <v>907</v>
      </c>
      <c r="E154" s="803"/>
      <c r="F154" s="502"/>
      <c r="G154" s="254"/>
      <c r="H154" s="447"/>
      <c r="I154" s="502"/>
      <c r="J154" s="254"/>
    </row>
    <row r="155" spans="1:10" x14ac:dyDescent="0.3">
      <c r="A155" s="143"/>
      <c r="B155" s="148" t="s">
        <v>346</v>
      </c>
      <c r="C155" s="326" t="s">
        <v>982</v>
      </c>
      <c r="D155" s="318" t="s">
        <v>908</v>
      </c>
      <c r="E155" s="803"/>
      <c r="F155" s="502"/>
      <c r="G155" s="254"/>
      <c r="H155" s="447"/>
      <c r="I155" s="502"/>
      <c r="J155" s="254"/>
    </row>
    <row r="156" spans="1:10" ht="82.8" x14ac:dyDescent="0.3">
      <c r="A156" s="143"/>
      <c r="B156" s="148" t="s">
        <v>1081</v>
      </c>
      <c r="C156" s="326" t="s">
        <v>988</v>
      </c>
      <c r="D156" s="318" t="s">
        <v>910</v>
      </c>
      <c r="E156" s="803"/>
      <c r="F156" s="502"/>
      <c r="G156" s="254"/>
      <c r="H156" s="447"/>
      <c r="I156" s="502"/>
      <c r="J156" s="254"/>
    </row>
    <row r="157" spans="1:10" x14ac:dyDescent="0.3">
      <c r="A157" s="143"/>
      <c r="B157" s="23" t="s">
        <v>248</v>
      </c>
      <c r="C157" s="326"/>
      <c r="D157" s="318" t="s">
        <v>669</v>
      </c>
      <c r="E157" s="803"/>
      <c r="F157" s="502"/>
      <c r="G157" s="254"/>
      <c r="H157" s="447"/>
      <c r="I157" s="502"/>
      <c r="J157" s="254"/>
    </row>
    <row r="158" spans="1:10" ht="55.2" x14ac:dyDescent="0.3">
      <c r="A158" s="143"/>
      <c r="B158" s="23" t="s">
        <v>895</v>
      </c>
      <c r="C158" s="326" t="s">
        <v>984</v>
      </c>
      <c r="D158" s="318" t="s">
        <v>909</v>
      </c>
      <c r="E158" s="803"/>
      <c r="F158" s="502"/>
      <c r="G158" s="254"/>
      <c r="H158" s="447"/>
      <c r="I158" s="502"/>
      <c r="J158" s="254"/>
    </row>
    <row r="159" spans="1:10" x14ac:dyDescent="0.3">
      <c r="A159" s="143"/>
      <c r="B159" s="23" t="s">
        <v>899</v>
      </c>
      <c r="C159" s="326" t="s">
        <v>770</v>
      </c>
      <c r="D159" s="318" t="s">
        <v>900</v>
      </c>
      <c r="E159" s="803"/>
      <c r="F159" s="502"/>
      <c r="G159" s="254"/>
      <c r="H159" s="447"/>
      <c r="I159" s="502"/>
      <c r="J159" s="254"/>
    </row>
    <row r="160" spans="1:10" x14ac:dyDescent="0.3">
      <c r="A160" s="143"/>
      <c r="B160" s="23" t="s">
        <v>987</v>
      </c>
      <c r="C160" s="326" t="s">
        <v>187</v>
      </c>
      <c r="D160" s="318" t="s">
        <v>897</v>
      </c>
      <c r="E160" s="803"/>
      <c r="F160" s="502"/>
      <c r="G160" s="254"/>
      <c r="H160" s="447"/>
      <c r="I160" s="502"/>
      <c r="J160" s="254"/>
    </row>
    <row r="161" spans="1:10" x14ac:dyDescent="0.3">
      <c r="A161" s="143"/>
      <c r="B161" s="23" t="s">
        <v>893</v>
      </c>
      <c r="C161" s="326">
        <v>120</v>
      </c>
      <c r="D161" s="318" t="s">
        <v>898</v>
      </c>
      <c r="E161" s="803"/>
      <c r="F161" s="502"/>
      <c r="G161" s="254"/>
      <c r="H161" s="447"/>
      <c r="I161" s="502"/>
      <c r="J161" s="254"/>
    </row>
    <row r="162" spans="1:10" ht="55.2" x14ac:dyDescent="0.3">
      <c r="A162" s="143"/>
      <c r="B162" s="23" t="s">
        <v>894</v>
      </c>
      <c r="C162" s="326" t="s">
        <v>985</v>
      </c>
      <c r="D162" s="318" t="s">
        <v>904</v>
      </c>
      <c r="E162" s="803"/>
      <c r="F162" s="502"/>
      <c r="G162" s="254"/>
      <c r="H162" s="447"/>
      <c r="I162" s="502"/>
      <c r="J162" s="254"/>
    </row>
    <row r="163" spans="1:10" x14ac:dyDescent="0.3">
      <c r="A163" s="143"/>
      <c r="B163" s="23" t="s">
        <v>896</v>
      </c>
      <c r="C163" s="326" t="s">
        <v>190</v>
      </c>
      <c r="D163" s="318" t="s">
        <v>901</v>
      </c>
      <c r="E163" s="803"/>
      <c r="F163" s="502"/>
      <c r="G163" s="254"/>
      <c r="H163" s="447"/>
      <c r="I163" s="502"/>
      <c r="J163" s="254"/>
    </row>
    <row r="164" spans="1:10" ht="55.8" thickBot="1" x14ac:dyDescent="0.35">
      <c r="A164" s="190"/>
      <c r="B164" s="695" t="s">
        <v>903</v>
      </c>
      <c r="C164" s="363" t="s">
        <v>986</v>
      </c>
      <c r="D164" s="699" t="s">
        <v>902</v>
      </c>
      <c r="E164" s="1081"/>
      <c r="F164" s="1082"/>
      <c r="G164" s="1083"/>
      <c r="H164" s="1084"/>
      <c r="I164" s="1082"/>
      <c r="J164" s="1083"/>
    </row>
  </sheetData>
  <mergeCells count="41">
    <mergeCell ref="H18:J18"/>
    <mergeCell ref="E19:G19"/>
    <mergeCell ref="H19:J19"/>
    <mergeCell ref="E18:G18"/>
    <mergeCell ref="E20:G20"/>
    <mergeCell ref="H20:J20"/>
    <mergeCell ref="H10:J10"/>
    <mergeCell ref="E10:G10"/>
    <mergeCell ref="P13:U13"/>
    <mergeCell ref="V13:AA13"/>
    <mergeCell ref="W15:AB15"/>
    <mergeCell ref="W16:AB16"/>
    <mergeCell ref="E17:G17"/>
    <mergeCell ref="H17:J17"/>
    <mergeCell ref="W17:AB17"/>
    <mergeCell ref="E16:G16"/>
    <mergeCell ref="H16:J16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32:G32"/>
    <mergeCell ref="H32:J32"/>
  </mergeCells>
  <conditionalFormatting sqref="B7">
    <cfRule type="expression" dxfId="83" priority="2">
      <formula>$A7&lt;&gt;0</formula>
    </cfRule>
  </conditionalFormatting>
  <conditionalFormatting sqref="B38">
    <cfRule type="expression" dxfId="82" priority="3">
      <formula>$A38&lt;&gt;0</formula>
    </cfRule>
  </conditionalFormatting>
  <conditionalFormatting sqref="B46">
    <cfRule type="expression" dxfId="81" priority="4">
      <formula>$A46&lt;&gt;0</formula>
    </cfRule>
  </conditionalFormatting>
  <conditionalFormatting sqref="C54">
    <cfRule type="expression" dxfId="80" priority="7">
      <formula>$A54&lt;&gt;0</formula>
    </cfRule>
  </conditionalFormatting>
  <conditionalFormatting sqref="C96:C97">
    <cfRule type="expression" dxfId="79" priority="1">
      <formula>$A96&lt;&gt;0</formula>
    </cfRule>
  </conditionalFormatting>
  <pageMargins left="0.25" right="0.25" top="0.75" bottom="0.75" header="0.3" footer="0.3"/>
  <pageSetup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AN154"/>
  <sheetViews>
    <sheetView zoomScale="70" zoomScaleNormal="70" workbookViewId="0">
      <pane xSplit="4" ySplit="14" topLeftCell="E15" activePane="bottomRight" state="frozen"/>
      <selection activeCell="B61" sqref="B61"/>
      <selection pane="topRight" activeCell="B61" sqref="B61"/>
      <selection pane="bottomLeft" activeCell="B61" sqref="B61"/>
      <selection pane="bottomRight" activeCell="E14" sqref="E14:G14"/>
    </sheetView>
  </sheetViews>
  <sheetFormatPr defaultRowHeight="14.4" x14ac:dyDescent="0.3"/>
  <cols>
    <col min="1" max="1" width="4.5546875" style="234" customWidth="1"/>
    <col min="2" max="2" width="52.6640625" style="234" customWidth="1"/>
    <col min="3" max="3" width="47" style="11" customWidth="1"/>
    <col min="4" max="4" width="44.33203125" style="11" customWidth="1"/>
    <col min="5" max="6" width="37.109375" style="16" customWidth="1"/>
    <col min="7" max="7" width="44.6640625" style="16" customWidth="1"/>
    <col min="8" max="10" width="45.33203125" style="16" customWidth="1"/>
    <col min="11" max="13" width="38.5546875" style="16" hidden="1" customWidth="1"/>
    <col min="14" max="14" width="35.44140625" style="143" customWidth="1"/>
    <col min="15" max="15" width="29.109375" style="143" customWidth="1"/>
    <col min="16" max="16" width="33.6640625" style="143" customWidth="1"/>
    <col min="17" max="17" width="31.33203125" style="16" customWidth="1"/>
    <col min="18" max="18" width="44.88671875" style="16" bestFit="1" customWidth="1"/>
    <col min="19" max="19" width="40.33203125" style="16" customWidth="1"/>
    <col min="20" max="20" width="14.6640625" style="18" customWidth="1"/>
    <col min="21" max="21" width="26.44140625" style="18" customWidth="1"/>
    <col min="22" max="23" width="18.6640625" style="18" customWidth="1"/>
    <col min="24" max="24" width="15.6640625" style="18" customWidth="1"/>
    <col min="25" max="26" width="17" style="18" customWidth="1"/>
    <col min="27" max="40" width="9.109375" style="18"/>
  </cols>
  <sheetData>
    <row r="2" spans="1:26" ht="21" x14ac:dyDescent="0.3">
      <c r="B2" s="230" t="s">
        <v>567</v>
      </c>
      <c r="C2" s="140"/>
      <c r="D2" s="140"/>
      <c r="E2" s="75"/>
      <c r="P2" s="142"/>
    </row>
    <row r="3" spans="1:26" x14ac:dyDescent="0.3">
      <c r="B3" s="684" t="s">
        <v>607</v>
      </c>
      <c r="C3" s="191" t="s">
        <v>611</v>
      </c>
      <c r="D3" s="191"/>
      <c r="E3" s="75"/>
      <c r="K3" s="16">
        <f>12448.8+34496.7</f>
        <v>46945.5</v>
      </c>
      <c r="P3" s="142"/>
    </row>
    <row r="4" spans="1:26" x14ac:dyDescent="0.3">
      <c r="B4" s="231" t="s">
        <v>564</v>
      </c>
      <c r="C4" s="191" t="s">
        <v>608</v>
      </c>
      <c r="D4" s="191"/>
      <c r="E4" s="75"/>
      <c r="K4" s="16">
        <f>10730.42+34301.96</f>
        <v>45032.38</v>
      </c>
      <c r="P4" s="142"/>
    </row>
    <row r="5" spans="1:26" x14ac:dyDescent="0.3">
      <c r="B5" s="232" t="s">
        <v>610</v>
      </c>
      <c r="C5" s="192" t="s">
        <v>613</v>
      </c>
      <c r="D5" s="192"/>
      <c r="E5" s="75"/>
      <c r="I5" s="265"/>
      <c r="K5" s="265">
        <f>K4/K3</f>
        <v>0.95924806424470921</v>
      </c>
      <c r="P5" s="142"/>
    </row>
    <row r="6" spans="1:26" x14ac:dyDescent="0.3">
      <c r="B6" s="233" t="s">
        <v>609</v>
      </c>
      <c r="C6" s="191" t="s">
        <v>612</v>
      </c>
      <c r="D6" s="191"/>
      <c r="E6" s="75"/>
      <c r="P6" s="142"/>
    </row>
    <row r="7" spans="1:26" ht="18.75" customHeight="1" x14ac:dyDescent="0.3">
      <c r="B7" s="705" t="s">
        <v>1639</v>
      </c>
      <c r="C7" s="234" t="s">
        <v>1640</v>
      </c>
      <c r="D7" s="168"/>
      <c r="E7" s="167"/>
      <c r="F7" s="176"/>
      <c r="G7"/>
      <c r="H7" s="143"/>
      <c r="I7" s="143"/>
      <c r="J7" s="143"/>
      <c r="K7" s="143"/>
      <c r="L7" s="143"/>
      <c r="M7" s="143"/>
      <c r="P7" s="142"/>
    </row>
    <row r="8" spans="1:26" x14ac:dyDescent="0.3">
      <c r="I8" s="16" t="s">
        <v>329</v>
      </c>
      <c r="L8" s="16" t="s">
        <v>329</v>
      </c>
      <c r="N8" s="683"/>
      <c r="P8" s="142"/>
    </row>
    <row r="9" spans="1:26" ht="15" thickBot="1" x14ac:dyDescent="0.35">
      <c r="D9" s="169"/>
      <c r="E9" s="101"/>
      <c r="F9" s="101"/>
      <c r="G9" s="101"/>
      <c r="H9" s="101"/>
      <c r="I9" s="101"/>
      <c r="J9" s="101"/>
      <c r="K9" s="101"/>
      <c r="L9" s="101"/>
      <c r="M9" s="101"/>
      <c r="N9" s="190"/>
      <c r="O9" s="190"/>
      <c r="P9" s="519"/>
      <c r="Q9" s="101"/>
      <c r="R9" s="101"/>
      <c r="S9" s="101"/>
    </row>
    <row r="10" spans="1:26" s="2" customFormat="1" ht="21" x14ac:dyDescent="0.3">
      <c r="A10" s="376"/>
      <c r="B10" s="377"/>
      <c r="C10" s="378" t="s">
        <v>922</v>
      </c>
      <c r="D10" s="379" t="s">
        <v>671</v>
      </c>
      <c r="E10" s="1028" t="s">
        <v>1036</v>
      </c>
      <c r="F10" s="1028"/>
      <c r="G10" s="1029"/>
      <c r="H10" s="1028" t="s">
        <v>1037</v>
      </c>
      <c r="I10" s="1028"/>
      <c r="J10" s="1029"/>
      <c r="K10" s="1024" t="s">
        <v>832</v>
      </c>
      <c r="L10" s="1024"/>
      <c r="M10" s="1025"/>
      <c r="N10" s="1028" t="s">
        <v>1044</v>
      </c>
      <c r="O10" s="1028"/>
      <c r="P10" s="1029"/>
      <c r="Q10" s="1028" t="s">
        <v>1043</v>
      </c>
      <c r="R10" s="1028"/>
      <c r="S10" s="1029"/>
      <c r="T10" s="20"/>
      <c r="U10" s="20"/>
      <c r="V10" s="20"/>
      <c r="W10" s="20"/>
      <c r="X10" s="20"/>
      <c r="Y10" s="20"/>
      <c r="Z10" s="20"/>
    </row>
    <row r="11" spans="1:26" s="8" customFormat="1" ht="15" thickBot="1" x14ac:dyDescent="0.35">
      <c r="A11" s="380"/>
      <c r="B11" s="381"/>
      <c r="C11" s="382" t="s">
        <v>565</v>
      </c>
      <c r="D11" s="383"/>
      <c r="E11" s="384" t="s">
        <v>305</v>
      </c>
      <c r="F11" s="385" t="s">
        <v>14</v>
      </c>
      <c r="G11" s="386" t="s">
        <v>15</v>
      </c>
      <c r="H11" s="384" t="s">
        <v>305</v>
      </c>
      <c r="I11" s="385" t="s">
        <v>14</v>
      </c>
      <c r="J11" s="386" t="s">
        <v>15</v>
      </c>
      <c r="K11" s="449" t="s">
        <v>305</v>
      </c>
      <c r="L11" s="450" t="s">
        <v>14</v>
      </c>
      <c r="M11" s="451" t="s">
        <v>15</v>
      </c>
      <c r="N11" s="384" t="s">
        <v>305</v>
      </c>
      <c r="O11" s="385" t="s">
        <v>14</v>
      </c>
      <c r="P11" s="386" t="s">
        <v>15</v>
      </c>
      <c r="Q11" s="384" t="s">
        <v>305</v>
      </c>
      <c r="R11" s="385" t="s">
        <v>14</v>
      </c>
      <c r="S11" s="386" t="s">
        <v>15</v>
      </c>
      <c r="T11" s="22"/>
      <c r="U11" s="22"/>
      <c r="V11" s="22"/>
      <c r="W11" s="22"/>
      <c r="X11" s="22"/>
      <c r="Y11" s="22"/>
      <c r="Z11" s="22"/>
    </row>
    <row r="12" spans="1:26" ht="29.25" customHeight="1" x14ac:dyDescent="0.3">
      <c r="A12" s="387" t="s">
        <v>18</v>
      </c>
      <c r="B12" s="388"/>
      <c r="C12" s="389"/>
      <c r="D12" s="390"/>
      <c r="E12" s="860" t="s">
        <v>41</v>
      </c>
      <c r="F12" s="860"/>
      <c r="G12" s="861" t="s">
        <v>28</v>
      </c>
      <c r="H12" s="860" t="s">
        <v>41</v>
      </c>
      <c r="I12" s="860"/>
      <c r="J12" s="861" t="s">
        <v>28</v>
      </c>
      <c r="K12" s="860" t="s">
        <v>41</v>
      </c>
      <c r="L12" s="860"/>
      <c r="M12" s="861" t="s">
        <v>28</v>
      </c>
      <c r="N12" s="860" t="s">
        <v>41</v>
      </c>
      <c r="O12" s="860" t="s">
        <v>41</v>
      </c>
      <c r="P12" s="861" t="s">
        <v>41</v>
      </c>
      <c r="Q12" s="860" t="s">
        <v>41</v>
      </c>
      <c r="R12" s="860"/>
      <c r="S12" s="861"/>
    </row>
    <row r="13" spans="1:26" s="234" customFormat="1" x14ac:dyDescent="0.3">
      <c r="A13" s="391" t="s">
        <v>854</v>
      </c>
      <c r="B13" s="392"/>
      <c r="C13" s="390"/>
      <c r="D13" s="390"/>
      <c r="E13" s="862" t="s">
        <v>855</v>
      </c>
      <c r="F13" s="860"/>
      <c r="G13" s="861"/>
      <c r="H13" s="862" t="s">
        <v>855</v>
      </c>
      <c r="I13" s="860"/>
      <c r="J13" s="861"/>
      <c r="K13" s="862"/>
      <c r="L13" s="860"/>
      <c r="M13" s="861"/>
      <c r="N13" s="862"/>
      <c r="O13" s="860"/>
      <c r="P13" s="861"/>
      <c r="Q13" s="862"/>
      <c r="R13" s="860"/>
      <c r="S13" s="861"/>
      <c r="T13" s="940"/>
      <c r="U13" s="940"/>
      <c r="V13" s="940"/>
      <c r="W13" s="940"/>
      <c r="X13" s="940"/>
      <c r="Y13" s="940"/>
    </row>
    <row r="14" spans="1:26" x14ac:dyDescent="0.3">
      <c r="A14" s="391" t="s">
        <v>20</v>
      </c>
      <c r="B14" s="393"/>
      <c r="C14" s="394"/>
      <c r="D14" s="390"/>
      <c r="E14" s="860" t="s">
        <v>21</v>
      </c>
      <c r="F14" s="860"/>
      <c r="G14" s="861" t="s">
        <v>24</v>
      </c>
      <c r="H14" s="860" t="s">
        <v>21</v>
      </c>
      <c r="I14" s="860"/>
      <c r="J14" s="861" t="s">
        <v>24</v>
      </c>
      <c r="K14" s="1026" t="s">
        <v>21</v>
      </c>
      <c r="L14" s="1026"/>
      <c r="M14" s="1027" t="s">
        <v>24</v>
      </c>
      <c r="N14" s="1026" t="s">
        <v>21</v>
      </c>
      <c r="O14" s="1026" t="s">
        <v>21</v>
      </c>
      <c r="P14" s="1027" t="s">
        <v>21</v>
      </c>
      <c r="Q14" s="1026" t="s">
        <v>21</v>
      </c>
      <c r="R14" s="1026"/>
      <c r="S14" s="1027"/>
    </row>
    <row r="15" spans="1:26" s="234" customFormat="1" x14ac:dyDescent="0.3">
      <c r="A15" s="391" t="s">
        <v>853</v>
      </c>
      <c r="B15" s="392"/>
      <c r="C15" s="395"/>
      <c r="D15" s="395"/>
      <c r="E15" s="396"/>
      <c r="F15" s="396"/>
      <c r="G15" s="397"/>
      <c r="H15" s="396"/>
      <c r="I15" s="396"/>
      <c r="J15" s="397"/>
      <c r="K15" s="396"/>
      <c r="L15" s="396"/>
      <c r="M15" s="397"/>
      <c r="N15" s="396"/>
      <c r="O15" s="396"/>
      <c r="P15" s="397"/>
      <c r="Q15" s="396"/>
      <c r="R15" s="396"/>
      <c r="S15" s="397"/>
      <c r="T15" s="321"/>
      <c r="U15" s="1017"/>
      <c r="V15" s="1017"/>
      <c r="W15" s="1017"/>
      <c r="X15" s="1017"/>
      <c r="Y15" s="1017"/>
      <c r="Z15" s="1017"/>
    </row>
    <row r="16" spans="1:26" s="234" customFormat="1" x14ac:dyDescent="0.3">
      <c r="A16" s="192"/>
      <c r="B16" s="398" t="s">
        <v>856</v>
      </c>
      <c r="C16" s="415" t="s">
        <v>1702</v>
      </c>
      <c r="D16" s="400"/>
      <c r="E16" s="1021"/>
      <c r="F16" s="1021"/>
      <c r="G16" s="1022"/>
      <c r="H16" s="1020"/>
      <c r="I16" s="1021"/>
      <c r="J16" s="1022"/>
      <c r="K16" s="1021"/>
      <c r="L16" s="1021"/>
      <c r="M16" s="1022"/>
      <c r="N16" s="1021"/>
      <c r="O16" s="1021"/>
      <c r="P16" s="1022"/>
      <c r="Q16" s="1021"/>
      <c r="R16" s="1021"/>
      <c r="S16" s="1022"/>
      <c r="T16" s="23"/>
      <c r="U16" s="943"/>
      <c r="V16" s="943"/>
      <c r="W16" s="943"/>
      <c r="X16" s="943"/>
      <c r="Y16" s="943"/>
      <c r="Z16" s="943"/>
    </row>
    <row r="17" spans="1:26" s="234" customFormat="1" x14ac:dyDescent="0.3">
      <c r="A17" s="192"/>
      <c r="B17" s="401" t="s">
        <v>858</v>
      </c>
      <c r="C17" s="415">
        <v>2.2000000000000002</v>
      </c>
      <c r="D17" s="402"/>
      <c r="E17" s="1020"/>
      <c r="F17" s="1021"/>
      <c r="G17" s="1022"/>
      <c r="H17" s="1020"/>
      <c r="I17" s="1021"/>
      <c r="J17" s="1022"/>
      <c r="K17" s="1020"/>
      <c r="L17" s="1021"/>
      <c r="M17" s="1022"/>
      <c r="N17" s="1020"/>
      <c r="O17" s="1021"/>
      <c r="P17" s="1022"/>
      <c r="Q17" s="1020"/>
      <c r="R17" s="1021"/>
      <c r="S17" s="1022"/>
      <c r="T17" s="23"/>
      <c r="U17" s="943"/>
      <c r="V17" s="943"/>
      <c r="W17" s="943"/>
      <c r="X17" s="943"/>
      <c r="Y17" s="943"/>
      <c r="Z17" s="943"/>
    </row>
    <row r="18" spans="1:26" s="234" customFormat="1" x14ac:dyDescent="0.3">
      <c r="A18" s="192"/>
      <c r="B18" s="401" t="s">
        <v>859</v>
      </c>
      <c r="C18" s="399">
        <v>1</v>
      </c>
      <c r="D18" s="402"/>
      <c r="E18" s="1020"/>
      <c r="F18" s="1021"/>
      <c r="G18" s="1022"/>
      <c r="H18" s="1020"/>
      <c r="I18" s="1021"/>
      <c r="J18" s="1022"/>
      <c r="K18" s="1020"/>
      <c r="L18" s="1021"/>
      <c r="M18" s="1022"/>
      <c r="N18" s="1020"/>
      <c r="O18" s="1021"/>
      <c r="P18" s="1022"/>
      <c r="Q18" s="1020"/>
      <c r="R18" s="1021"/>
      <c r="S18" s="1022"/>
      <c r="T18" s="23"/>
      <c r="U18" s="943"/>
      <c r="V18" s="943"/>
      <c r="W18" s="943"/>
      <c r="X18" s="943"/>
      <c r="Y18" s="943"/>
      <c r="Z18" s="943"/>
    </row>
    <row r="19" spans="1:26" s="234" customFormat="1" x14ac:dyDescent="0.3">
      <c r="A19" s="192"/>
      <c r="B19" s="401" t="s">
        <v>875</v>
      </c>
      <c r="C19" s="399">
        <v>0</v>
      </c>
      <c r="D19" s="402"/>
      <c r="E19" s="1020"/>
      <c r="F19" s="1021"/>
      <c r="G19" s="1022"/>
      <c r="H19" s="1020"/>
      <c r="I19" s="1021"/>
      <c r="J19" s="1022"/>
      <c r="K19" s="1020"/>
      <c r="L19" s="1021"/>
      <c r="M19" s="1022"/>
      <c r="N19" s="1020"/>
      <c r="O19" s="1021"/>
      <c r="P19" s="1022"/>
      <c r="Q19" s="1020"/>
      <c r="R19" s="1021"/>
      <c r="S19" s="1022"/>
      <c r="T19" s="23"/>
      <c r="U19" s="943"/>
      <c r="V19" s="943"/>
      <c r="W19" s="943"/>
      <c r="X19" s="943"/>
      <c r="Y19" s="943"/>
      <c r="Z19" s="943"/>
    </row>
    <row r="20" spans="1:26" s="234" customFormat="1" ht="66.75" customHeight="1" x14ac:dyDescent="0.3">
      <c r="A20" s="192"/>
      <c r="B20" s="401" t="s">
        <v>863</v>
      </c>
      <c r="C20" s="415" t="s">
        <v>971</v>
      </c>
      <c r="D20" s="402"/>
      <c r="E20" s="1023"/>
      <c r="F20" s="1021"/>
      <c r="G20" s="1022"/>
      <c r="H20" s="1023"/>
      <c r="I20" s="1021"/>
      <c r="J20" s="1022"/>
      <c r="K20" s="1023"/>
      <c r="L20" s="1021"/>
      <c r="M20" s="1022"/>
      <c r="N20" s="1023"/>
      <c r="O20" s="1021"/>
      <c r="P20" s="1022"/>
      <c r="Q20" s="1023"/>
      <c r="R20" s="1021"/>
      <c r="S20" s="1022"/>
      <c r="T20" s="157"/>
      <c r="U20" s="1004"/>
      <c r="V20" s="1004"/>
      <c r="W20" s="1004"/>
      <c r="X20" s="1004"/>
      <c r="Y20" s="1004"/>
      <c r="Z20" s="1004"/>
    </row>
    <row r="21" spans="1:26" s="234" customFormat="1" x14ac:dyDescent="0.3">
      <c r="A21" s="192"/>
      <c r="B21" s="401" t="s">
        <v>865</v>
      </c>
      <c r="C21" s="399">
        <v>28</v>
      </c>
      <c r="D21" s="402"/>
      <c r="E21" s="1020"/>
      <c r="F21" s="1021"/>
      <c r="G21" s="1022"/>
      <c r="H21" s="1020"/>
      <c r="I21" s="1021"/>
      <c r="J21" s="1022"/>
      <c r="K21" s="1020"/>
      <c r="L21" s="1021"/>
      <c r="M21" s="1022"/>
      <c r="N21" s="1020"/>
      <c r="O21" s="1021"/>
      <c r="P21" s="1022"/>
      <c r="Q21" s="1020"/>
      <c r="R21" s="1021"/>
      <c r="S21" s="1022"/>
      <c r="T21" s="23"/>
      <c r="U21" s="943"/>
      <c r="V21" s="943"/>
      <c r="W21" s="943"/>
      <c r="X21" s="943"/>
      <c r="Y21" s="943"/>
      <c r="Z21" s="943"/>
    </row>
    <row r="22" spans="1:26" s="234" customFormat="1" x14ac:dyDescent="0.3">
      <c r="A22" s="192"/>
      <c r="B22" s="403" t="s">
        <v>866</v>
      </c>
      <c r="C22" s="399" t="s">
        <v>972</v>
      </c>
      <c r="D22" s="402"/>
      <c r="E22" s="1020"/>
      <c r="F22" s="1021"/>
      <c r="G22" s="1022"/>
      <c r="H22" s="1020"/>
      <c r="I22" s="1021"/>
      <c r="J22" s="1022"/>
      <c r="K22" s="1020"/>
      <c r="L22" s="1021"/>
      <c r="M22" s="1022"/>
      <c r="N22" s="1020"/>
      <c r="O22" s="1021"/>
      <c r="P22" s="1022"/>
      <c r="Q22" s="1020"/>
      <c r="R22" s="1021"/>
      <c r="S22" s="1022"/>
      <c r="T22" s="23"/>
      <c r="U22" s="943"/>
      <c r="V22" s="943"/>
      <c r="W22" s="943"/>
      <c r="X22" s="943"/>
      <c r="Y22" s="943"/>
      <c r="Z22" s="943"/>
    </row>
    <row r="23" spans="1:26" s="234" customFormat="1" x14ac:dyDescent="0.3">
      <c r="A23" s="192"/>
      <c r="B23" s="403" t="s">
        <v>867</v>
      </c>
      <c r="C23" s="399" t="s">
        <v>874</v>
      </c>
      <c r="D23" s="402"/>
      <c r="E23" s="1020"/>
      <c r="F23" s="1021"/>
      <c r="G23" s="1022"/>
      <c r="H23" s="1020"/>
      <c r="I23" s="1021"/>
      <c r="J23" s="1022"/>
      <c r="K23" s="1020"/>
      <c r="L23" s="1021"/>
      <c r="M23" s="1022"/>
      <c r="N23" s="1020"/>
      <c r="O23" s="1021"/>
      <c r="P23" s="1022"/>
      <c r="Q23" s="1020"/>
      <c r="R23" s="1021"/>
      <c r="S23" s="1022"/>
      <c r="T23" s="23"/>
      <c r="U23" s="943"/>
      <c r="V23" s="943"/>
      <c r="W23" s="943"/>
      <c r="X23" s="943"/>
      <c r="Y23" s="943"/>
      <c r="Z23" s="943"/>
    </row>
    <row r="24" spans="1:26" s="234" customFormat="1" x14ac:dyDescent="0.3">
      <c r="A24" s="192"/>
      <c r="B24" s="403" t="s">
        <v>868</v>
      </c>
      <c r="C24" s="399" t="s">
        <v>929</v>
      </c>
      <c r="D24" s="402"/>
      <c r="E24" s="1020"/>
      <c r="F24" s="1021"/>
      <c r="G24" s="1022"/>
      <c r="H24" s="1020"/>
      <c r="I24" s="1021"/>
      <c r="J24" s="1022"/>
      <c r="K24" s="1020"/>
      <c r="L24" s="1021"/>
      <c r="M24" s="1022"/>
      <c r="N24" s="1020"/>
      <c r="O24" s="1021"/>
      <c r="P24" s="1022"/>
      <c r="Q24" s="1020"/>
      <c r="R24" s="1021"/>
      <c r="S24" s="1022"/>
      <c r="T24" s="23"/>
      <c r="U24" s="943"/>
      <c r="V24" s="943"/>
      <c r="W24" s="943"/>
      <c r="X24" s="943"/>
      <c r="Y24" s="943"/>
      <c r="Z24" s="943"/>
    </row>
    <row r="25" spans="1:26" s="234" customFormat="1" x14ac:dyDescent="0.3">
      <c r="A25" s="192"/>
      <c r="B25" s="403" t="s">
        <v>871</v>
      </c>
      <c r="C25" s="399" t="s">
        <v>874</v>
      </c>
      <c r="D25" s="402"/>
      <c r="E25" s="1020"/>
      <c r="F25" s="1021"/>
      <c r="G25" s="1022"/>
      <c r="H25" s="1020"/>
      <c r="I25" s="1021"/>
      <c r="J25" s="1022"/>
      <c r="K25" s="1020"/>
      <c r="L25" s="1021"/>
      <c r="M25" s="1022"/>
      <c r="N25" s="1020"/>
      <c r="O25" s="1021"/>
      <c r="P25" s="1022"/>
      <c r="Q25" s="1020"/>
      <c r="R25" s="1021"/>
      <c r="S25" s="1022"/>
      <c r="T25" s="23"/>
      <c r="U25" s="943"/>
      <c r="V25" s="943"/>
      <c r="W25" s="943"/>
      <c r="X25" s="943"/>
      <c r="Y25" s="943"/>
      <c r="Z25" s="943"/>
    </row>
    <row r="26" spans="1:26" s="234" customFormat="1" ht="69" x14ac:dyDescent="0.3">
      <c r="A26" s="192"/>
      <c r="B26" s="403" t="s">
        <v>860</v>
      </c>
      <c r="C26" s="399" t="s">
        <v>912</v>
      </c>
      <c r="D26" s="402" t="s">
        <v>913</v>
      </c>
      <c r="E26" s="1020"/>
      <c r="F26" s="1021"/>
      <c r="G26" s="1022"/>
      <c r="H26" s="1020"/>
      <c r="I26" s="1021"/>
      <c r="J26" s="1022"/>
      <c r="K26" s="1020"/>
      <c r="L26" s="1021"/>
      <c r="M26" s="1022"/>
      <c r="N26" s="1020"/>
      <c r="O26" s="1021"/>
      <c r="P26" s="1022"/>
      <c r="Q26" s="1020"/>
      <c r="R26" s="1021"/>
      <c r="S26" s="1022"/>
      <c r="T26" s="23"/>
      <c r="U26" s="943"/>
      <c r="V26" s="943"/>
      <c r="W26" s="943"/>
      <c r="X26" s="943"/>
      <c r="Y26" s="943"/>
      <c r="Z26" s="943"/>
    </row>
    <row r="27" spans="1:26" s="234" customFormat="1" x14ac:dyDescent="0.3">
      <c r="A27" s="192"/>
      <c r="B27" s="401" t="s">
        <v>869</v>
      </c>
      <c r="C27" s="399"/>
      <c r="D27" s="402"/>
      <c r="E27" s="1020"/>
      <c r="F27" s="1021"/>
      <c r="G27" s="1022"/>
      <c r="H27" s="1020"/>
      <c r="I27" s="1021"/>
      <c r="J27" s="1022"/>
      <c r="K27" s="1020"/>
      <c r="L27" s="1021"/>
      <c r="M27" s="1022"/>
      <c r="N27" s="1020"/>
      <c r="O27" s="1021"/>
      <c r="P27" s="1022"/>
      <c r="Q27" s="1020"/>
      <c r="R27" s="1021"/>
      <c r="S27" s="1022"/>
      <c r="T27" s="23"/>
      <c r="U27" s="943"/>
      <c r="V27" s="943"/>
      <c r="W27" s="943"/>
      <c r="X27" s="943"/>
      <c r="Y27" s="943"/>
      <c r="Z27" s="943"/>
    </row>
    <row r="28" spans="1:26" s="234" customFormat="1" x14ac:dyDescent="0.3">
      <c r="A28" s="192"/>
      <c r="B28" s="401" t="s">
        <v>864</v>
      </c>
      <c r="C28" s="399">
        <v>3</v>
      </c>
      <c r="D28" s="402"/>
      <c r="E28" s="1020"/>
      <c r="F28" s="1021"/>
      <c r="G28" s="1022"/>
      <c r="H28" s="1020"/>
      <c r="I28" s="1021"/>
      <c r="J28" s="1022"/>
      <c r="K28" s="1020"/>
      <c r="L28" s="1021"/>
      <c r="M28" s="1022"/>
      <c r="N28" s="1020"/>
      <c r="O28" s="1021"/>
      <c r="P28" s="1022"/>
      <c r="Q28" s="1020"/>
      <c r="R28" s="1021"/>
      <c r="S28" s="1022"/>
      <c r="T28" s="23"/>
      <c r="U28" s="943"/>
      <c r="V28" s="943"/>
      <c r="W28" s="943"/>
      <c r="X28" s="943"/>
      <c r="Y28" s="943"/>
      <c r="Z28" s="943"/>
    </row>
    <row r="29" spans="1:26" s="234" customFormat="1" ht="30" customHeight="1" x14ac:dyDescent="0.3">
      <c r="A29" s="192"/>
      <c r="B29" s="401" t="s">
        <v>861</v>
      </c>
      <c r="C29" s="399" t="s">
        <v>973</v>
      </c>
      <c r="D29" s="402"/>
      <c r="E29" s="1020"/>
      <c r="F29" s="1021"/>
      <c r="G29" s="1022"/>
      <c r="H29" s="1020"/>
      <c r="I29" s="1021"/>
      <c r="J29" s="1022"/>
      <c r="K29" s="1020"/>
      <c r="L29" s="1021"/>
      <c r="M29" s="1022"/>
      <c r="N29" s="1020"/>
      <c r="O29" s="1021"/>
      <c r="P29" s="1022"/>
      <c r="Q29" s="1020"/>
      <c r="R29" s="1021"/>
      <c r="S29" s="1022"/>
      <c r="T29" s="23"/>
      <c r="U29" s="943"/>
      <c r="V29" s="943"/>
      <c r="W29" s="943"/>
      <c r="X29" s="943"/>
      <c r="Y29" s="943"/>
      <c r="Z29" s="943"/>
    </row>
    <row r="30" spans="1:26" s="234" customFormat="1" ht="41.4" x14ac:dyDescent="0.3">
      <c r="A30" s="192"/>
      <c r="B30" s="401" t="s">
        <v>884</v>
      </c>
      <c r="C30" s="415" t="s">
        <v>1485</v>
      </c>
      <c r="D30" s="400"/>
      <c r="E30" s="404" t="s">
        <v>1484</v>
      </c>
      <c r="F30" s="404" t="s">
        <v>1484</v>
      </c>
      <c r="G30" s="405" t="s">
        <v>1485</v>
      </c>
      <c r="H30" s="404" t="s">
        <v>914</v>
      </c>
      <c r="I30" s="406" t="s">
        <v>916</v>
      </c>
      <c r="J30" s="405" t="s">
        <v>917</v>
      </c>
      <c r="K30" s="407"/>
      <c r="L30" s="408"/>
      <c r="M30" s="409"/>
      <c r="N30" s="407"/>
      <c r="O30" s="408"/>
      <c r="P30" s="409"/>
      <c r="Q30" s="407"/>
      <c r="R30" s="408"/>
      <c r="S30" s="409"/>
      <c r="T30" s="23"/>
      <c r="U30" s="943"/>
      <c r="V30" s="943"/>
      <c r="W30" s="943"/>
      <c r="X30" s="943"/>
      <c r="Y30" s="943"/>
      <c r="Z30" s="943"/>
    </row>
    <row r="31" spans="1:26" s="234" customFormat="1" ht="69" x14ac:dyDescent="0.3">
      <c r="A31" s="192"/>
      <c r="B31" s="401" t="s">
        <v>870</v>
      </c>
      <c r="C31" s="415" t="s">
        <v>1483</v>
      </c>
      <c r="D31" s="400"/>
      <c r="E31" s="404" t="s">
        <v>1482</v>
      </c>
      <c r="F31" s="404" t="s">
        <v>1481</v>
      </c>
      <c r="G31" s="405" t="s">
        <v>1480</v>
      </c>
      <c r="H31" s="404" t="s">
        <v>915</v>
      </c>
      <c r="I31" s="406" t="s">
        <v>915</v>
      </c>
      <c r="J31" s="405" t="s">
        <v>918</v>
      </c>
      <c r="K31" s="407"/>
      <c r="L31" s="408"/>
      <c r="M31" s="409"/>
      <c r="N31" s="407"/>
      <c r="O31" s="408"/>
      <c r="P31" s="409"/>
      <c r="Q31" s="407"/>
      <c r="R31" s="408"/>
      <c r="S31" s="409"/>
      <c r="T31" s="23"/>
      <c r="U31" s="943"/>
      <c r="V31" s="943"/>
      <c r="W31" s="943"/>
      <c r="X31" s="943"/>
      <c r="Y31" s="943"/>
      <c r="Z31" s="943"/>
    </row>
    <row r="32" spans="1:26" s="234" customFormat="1" x14ac:dyDescent="0.3">
      <c r="A32" s="192"/>
      <c r="B32" s="401" t="s">
        <v>862</v>
      </c>
      <c r="C32" s="399" t="s">
        <v>974</v>
      </c>
      <c r="D32" s="400"/>
      <c r="E32" s="859"/>
      <c r="F32" s="733"/>
      <c r="G32" s="734"/>
      <c r="H32" s="859"/>
      <c r="I32" s="733"/>
      <c r="J32" s="734"/>
      <c r="K32" s="1021"/>
      <c r="L32" s="1021"/>
      <c r="M32" s="1022"/>
      <c r="N32" s="1020"/>
      <c r="O32" s="1021"/>
      <c r="P32" s="1022"/>
      <c r="Q32" s="1021"/>
      <c r="R32" s="1021"/>
      <c r="S32" s="1022"/>
      <c r="T32" s="23"/>
      <c r="U32" s="943"/>
      <c r="V32" s="943"/>
      <c r="W32" s="943"/>
      <c r="X32" s="943"/>
      <c r="Y32" s="943"/>
      <c r="Z32" s="943"/>
    </row>
    <row r="33" spans="1:19" ht="15" thickBot="1" x14ac:dyDescent="0.35">
      <c r="A33" s="863" t="s">
        <v>0</v>
      </c>
      <c r="B33" s="864"/>
      <c r="C33" s="394"/>
      <c r="D33" s="410"/>
      <c r="E33" s="486"/>
      <c r="F33" s="486"/>
      <c r="G33" s="493"/>
      <c r="H33" s="411"/>
      <c r="I33" s="411"/>
      <c r="J33" s="412"/>
      <c r="K33" s="486"/>
      <c r="L33" s="486"/>
      <c r="M33" s="493"/>
      <c r="N33" s="486"/>
      <c r="O33" s="486"/>
      <c r="P33" s="493"/>
      <c r="Q33" s="486"/>
      <c r="R33" s="486"/>
      <c r="S33" s="493"/>
    </row>
    <row r="34" spans="1:19" s="1" customFormat="1" ht="27.75" customHeight="1" thickBot="1" x14ac:dyDescent="0.35">
      <c r="A34" s="413"/>
      <c r="B34" s="414" t="s">
        <v>797</v>
      </c>
      <c r="C34" s="415" t="s">
        <v>931</v>
      </c>
      <c r="D34" s="416" t="s">
        <v>813</v>
      </c>
      <c r="E34" s="498"/>
      <c r="F34" s="498"/>
      <c r="G34" s="496"/>
      <c r="H34" s="417"/>
      <c r="I34" s="417"/>
      <c r="J34" s="418"/>
      <c r="K34" s="498"/>
      <c r="L34" s="498"/>
      <c r="M34" s="496"/>
      <c r="N34" s="498"/>
      <c r="O34" s="498"/>
      <c r="P34" s="496"/>
      <c r="Q34" s="498"/>
      <c r="R34" s="498"/>
      <c r="S34" s="496"/>
    </row>
    <row r="35" spans="1:19" s="1" customFormat="1" ht="12.75" customHeight="1" thickBot="1" x14ac:dyDescent="0.35">
      <c r="A35" s="413"/>
      <c r="B35" s="401" t="s">
        <v>5</v>
      </c>
      <c r="C35" s="415">
        <v>7.4999999999999997E-2</v>
      </c>
      <c r="D35" s="419" t="s">
        <v>649</v>
      </c>
      <c r="E35" s="498"/>
      <c r="F35" s="498"/>
      <c r="G35" s="496"/>
      <c r="H35" s="417"/>
      <c r="I35" s="417"/>
      <c r="J35" s="418"/>
      <c r="K35" s="498"/>
      <c r="L35" s="498"/>
      <c r="M35" s="496"/>
      <c r="N35" s="498"/>
      <c r="O35" s="498"/>
      <c r="P35" s="496"/>
      <c r="Q35" s="498"/>
      <c r="R35" s="498"/>
      <c r="S35" s="496"/>
    </row>
    <row r="36" spans="1:19" s="1" customFormat="1" ht="155.25" customHeight="1" thickBot="1" x14ac:dyDescent="0.35">
      <c r="A36" s="413"/>
      <c r="B36" s="401" t="s">
        <v>6</v>
      </c>
      <c r="C36" s="415" t="s">
        <v>821</v>
      </c>
      <c r="D36" s="419" t="s">
        <v>672</v>
      </c>
      <c r="E36" s="498"/>
      <c r="F36" s="498"/>
      <c r="G36" s="496"/>
      <c r="H36" s="417"/>
      <c r="I36" s="417"/>
      <c r="J36" s="418"/>
      <c r="K36" s="498"/>
      <c r="L36" s="498"/>
      <c r="M36" s="496"/>
      <c r="N36" s="498"/>
      <c r="O36" s="498"/>
      <c r="P36" s="496"/>
      <c r="Q36" s="498"/>
      <c r="R36" s="498"/>
      <c r="S36" s="496"/>
    </row>
    <row r="37" spans="1:19" s="1" customFormat="1" ht="28.2" thickBot="1" x14ac:dyDescent="0.35">
      <c r="A37" s="413"/>
      <c r="B37" s="157" t="s">
        <v>1471</v>
      </c>
      <c r="C37" s="415">
        <v>0.63</v>
      </c>
      <c r="D37" s="419" t="s">
        <v>752</v>
      </c>
      <c r="E37" s="498"/>
      <c r="F37" s="498"/>
      <c r="G37" s="496"/>
      <c r="H37" s="417"/>
      <c r="I37" s="417"/>
      <c r="J37" s="418"/>
      <c r="K37" s="498"/>
      <c r="L37" s="498"/>
      <c r="M37" s="496"/>
      <c r="N37" s="498"/>
      <c r="O37" s="498"/>
      <c r="P37" s="496"/>
      <c r="Q37" s="498"/>
      <c r="R37" s="498"/>
      <c r="S37" s="496"/>
    </row>
    <row r="38" spans="1:19" s="1" customFormat="1" ht="28.2" thickBot="1" x14ac:dyDescent="0.35">
      <c r="A38" s="413"/>
      <c r="B38" s="157" t="s">
        <v>1472</v>
      </c>
      <c r="C38" s="415">
        <v>0.75</v>
      </c>
      <c r="D38" s="419" t="s">
        <v>753</v>
      </c>
      <c r="E38" s="498"/>
      <c r="F38" s="498"/>
      <c r="G38" s="496"/>
      <c r="H38" s="417"/>
      <c r="I38" s="417"/>
      <c r="J38" s="418"/>
      <c r="K38" s="498"/>
      <c r="L38" s="498"/>
      <c r="M38" s="496"/>
      <c r="N38" s="498"/>
      <c r="O38" s="498"/>
      <c r="P38" s="496"/>
      <c r="Q38" s="498"/>
      <c r="R38" s="498"/>
      <c r="S38" s="496"/>
    </row>
    <row r="39" spans="1:19" s="1" customFormat="1" ht="12.75" customHeight="1" thickBot="1" x14ac:dyDescent="0.35">
      <c r="A39" s="413"/>
      <c r="B39" s="401" t="s">
        <v>2</v>
      </c>
      <c r="C39" s="415" t="s">
        <v>574</v>
      </c>
      <c r="D39" s="419" t="s">
        <v>1042</v>
      </c>
      <c r="E39" s="498"/>
      <c r="F39" s="498"/>
      <c r="G39" s="496"/>
      <c r="H39" s="417"/>
      <c r="I39" s="417"/>
      <c r="J39" s="418"/>
      <c r="K39" s="498"/>
      <c r="L39" s="498"/>
      <c r="M39" s="496"/>
      <c r="N39" s="498"/>
      <c r="O39" s="498"/>
      <c r="P39" s="496"/>
      <c r="Q39" s="498"/>
      <c r="R39" s="498"/>
      <c r="S39" s="496"/>
    </row>
    <row r="40" spans="1:19" s="1" customFormat="1" ht="12.75" customHeight="1" thickBot="1" x14ac:dyDescent="0.35">
      <c r="A40" s="413"/>
      <c r="B40" s="401" t="s">
        <v>3</v>
      </c>
      <c r="C40" s="415">
        <v>9.8000000000000004E-2</v>
      </c>
      <c r="D40" s="419" t="s">
        <v>652</v>
      </c>
      <c r="E40" s="498"/>
      <c r="F40" s="498"/>
      <c r="G40" s="496"/>
      <c r="H40" s="417"/>
      <c r="I40" s="417"/>
      <c r="J40" s="418"/>
      <c r="K40" s="498"/>
      <c r="L40" s="498"/>
      <c r="M40" s="496"/>
      <c r="N40" s="498"/>
      <c r="O40" s="498"/>
      <c r="P40" s="496"/>
      <c r="Q40" s="498"/>
      <c r="R40" s="498"/>
      <c r="S40" s="496"/>
    </row>
    <row r="41" spans="1:19" s="1" customFormat="1" ht="83.4" thickBot="1" x14ac:dyDescent="0.35">
      <c r="A41" s="413"/>
      <c r="B41" s="401" t="s">
        <v>1</v>
      </c>
      <c r="C41" s="415" t="s">
        <v>822</v>
      </c>
      <c r="D41" s="419" t="s">
        <v>672</v>
      </c>
      <c r="E41" s="498"/>
      <c r="F41" s="498"/>
      <c r="G41" s="496"/>
      <c r="H41" s="417"/>
      <c r="I41" s="417"/>
      <c r="J41" s="418"/>
      <c r="K41" s="498"/>
      <c r="L41" s="498"/>
      <c r="M41" s="496"/>
      <c r="N41" s="498"/>
      <c r="O41" s="498"/>
      <c r="P41" s="496"/>
      <c r="Q41" s="498"/>
      <c r="R41" s="498"/>
      <c r="S41" s="496"/>
    </row>
    <row r="42" spans="1:19" s="1" customFormat="1" ht="12.75" customHeight="1" thickBot="1" x14ac:dyDescent="0.35">
      <c r="A42" s="413"/>
      <c r="B42" s="401" t="s">
        <v>9</v>
      </c>
      <c r="C42" s="415" t="s">
        <v>45</v>
      </c>
      <c r="D42" s="419" t="s">
        <v>815</v>
      </c>
      <c r="E42" s="498"/>
      <c r="F42" s="498"/>
      <c r="G42" s="496"/>
      <c r="H42" s="417"/>
      <c r="I42" s="417"/>
      <c r="J42" s="418"/>
      <c r="K42" s="498"/>
      <c r="L42" s="498"/>
      <c r="M42" s="496"/>
      <c r="N42" s="498"/>
      <c r="O42" s="498"/>
      <c r="P42" s="496"/>
      <c r="Q42" s="498"/>
      <c r="R42" s="498"/>
      <c r="S42" s="496"/>
    </row>
    <row r="43" spans="1:19" s="1" customFormat="1" ht="12.75" customHeight="1" thickBot="1" x14ac:dyDescent="0.35">
      <c r="A43" s="413"/>
      <c r="B43" s="401" t="s">
        <v>97</v>
      </c>
      <c r="C43" s="415" t="s">
        <v>45</v>
      </c>
      <c r="D43" s="419" t="s">
        <v>653</v>
      </c>
      <c r="E43" s="498"/>
      <c r="F43" s="498"/>
      <c r="G43" s="496"/>
      <c r="H43" s="417"/>
      <c r="I43" s="417"/>
      <c r="J43" s="418"/>
      <c r="K43" s="498"/>
      <c r="L43" s="498"/>
      <c r="M43" s="496"/>
      <c r="N43" s="498"/>
      <c r="O43" s="498"/>
      <c r="P43" s="496"/>
      <c r="Q43" s="498"/>
      <c r="R43" s="498"/>
      <c r="S43" s="496"/>
    </row>
    <row r="44" spans="1:19" s="1" customFormat="1" thickBot="1" x14ac:dyDescent="0.35">
      <c r="A44" s="413"/>
      <c r="B44" s="414" t="s">
        <v>10</v>
      </c>
      <c r="C44" s="415" t="s">
        <v>45</v>
      </c>
      <c r="D44" s="419" t="s">
        <v>672</v>
      </c>
      <c r="E44" s="498"/>
      <c r="F44" s="498"/>
      <c r="G44" s="496"/>
      <c r="H44" s="417"/>
      <c r="I44" s="417"/>
      <c r="J44" s="418"/>
      <c r="K44" s="498"/>
      <c r="L44" s="498"/>
      <c r="M44" s="496"/>
      <c r="N44" s="498"/>
      <c r="O44" s="498"/>
      <c r="P44" s="496"/>
      <c r="Q44" s="498"/>
      <c r="R44" s="498"/>
      <c r="S44" s="496"/>
    </row>
    <row r="45" spans="1:19" s="1" customFormat="1" ht="42" customHeight="1" thickBot="1" x14ac:dyDescent="0.35">
      <c r="A45" s="413"/>
      <c r="B45" s="414" t="s">
        <v>1002</v>
      </c>
      <c r="C45" s="415" t="s">
        <v>1025</v>
      </c>
      <c r="D45" s="419" t="s">
        <v>654</v>
      </c>
      <c r="E45" s="498"/>
      <c r="F45" s="498"/>
      <c r="G45" s="496"/>
      <c r="H45" s="417"/>
      <c r="I45" s="417"/>
      <c r="J45" s="418"/>
      <c r="K45" s="498"/>
      <c r="L45" s="498"/>
      <c r="M45" s="496"/>
      <c r="N45" s="498"/>
      <c r="O45" s="498"/>
      <c r="P45" s="496"/>
      <c r="Q45" s="498"/>
      <c r="R45" s="498"/>
      <c r="S45" s="496"/>
    </row>
    <row r="46" spans="1:19" s="1" customFormat="1" ht="19.5" customHeight="1" thickBot="1" x14ac:dyDescent="0.35">
      <c r="A46" s="413"/>
      <c r="B46" s="23" t="s">
        <v>1276</v>
      </c>
      <c r="C46" s="415" t="s">
        <v>187</v>
      </c>
      <c r="D46" s="419" t="s">
        <v>655</v>
      </c>
      <c r="E46" s="498"/>
      <c r="F46" s="498"/>
      <c r="G46" s="496"/>
      <c r="H46" s="417"/>
      <c r="I46" s="417"/>
      <c r="J46" s="418"/>
      <c r="K46" s="498"/>
      <c r="L46" s="498"/>
      <c r="M46" s="496"/>
      <c r="N46" s="498"/>
      <c r="O46" s="498"/>
      <c r="P46" s="496"/>
      <c r="Q46" s="498"/>
      <c r="R46" s="498"/>
      <c r="S46" s="496"/>
    </row>
    <row r="47" spans="1:19" s="1" customFormat="1" ht="28.2" thickBot="1" x14ac:dyDescent="0.35">
      <c r="A47" s="413"/>
      <c r="B47" s="401" t="s">
        <v>11</v>
      </c>
      <c r="C47" s="415" t="s">
        <v>575</v>
      </c>
      <c r="D47" s="419" t="s">
        <v>656</v>
      </c>
      <c r="E47" s="498"/>
      <c r="F47" s="498"/>
      <c r="G47" s="496"/>
      <c r="H47" s="417"/>
      <c r="I47" s="417"/>
      <c r="J47" s="418"/>
      <c r="K47" s="498"/>
      <c r="L47" s="498"/>
      <c r="M47" s="496"/>
      <c r="N47" s="498"/>
      <c r="O47" s="498"/>
      <c r="P47" s="496"/>
      <c r="Q47" s="498"/>
      <c r="R47" s="498"/>
      <c r="S47" s="496"/>
    </row>
    <row r="48" spans="1:19" s="1" customFormat="1" ht="28.2" thickBot="1" x14ac:dyDescent="0.35">
      <c r="A48" s="413"/>
      <c r="B48" s="401" t="s">
        <v>12</v>
      </c>
      <c r="C48" s="415" t="s">
        <v>576</v>
      </c>
      <c r="D48" s="419" t="s">
        <v>657</v>
      </c>
      <c r="E48" s="498"/>
      <c r="F48" s="498"/>
      <c r="G48" s="496"/>
      <c r="H48" s="417"/>
      <c r="I48" s="417"/>
      <c r="J48" s="418"/>
      <c r="K48" s="498"/>
      <c r="L48" s="498"/>
      <c r="M48" s="496"/>
      <c r="N48" s="498"/>
      <c r="O48" s="498"/>
      <c r="P48" s="496"/>
      <c r="Q48" s="498"/>
      <c r="R48" s="498"/>
      <c r="S48" s="496"/>
    </row>
    <row r="49" spans="1:19" s="1" customFormat="1" ht="28.2" thickBot="1" x14ac:dyDescent="0.35">
      <c r="A49" s="413"/>
      <c r="B49" s="401" t="s">
        <v>13</v>
      </c>
      <c r="C49" s="415" t="s">
        <v>577</v>
      </c>
      <c r="D49" s="419" t="s">
        <v>658</v>
      </c>
      <c r="E49" s="498"/>
      <c r="F49" s="498"/>
      <c r="G49" s="496"/>
      <c r="H49" s="417"/>
      <c r="I49" s="417"/>
      <c r="J49" s="418"/>
      <c r="K49" s="498"/>
      <c r="L49" s="498"/>
      <c r="M49" s="496"/>
      <c r="N49" s="498"/>
      <c r="O49" s="498"/>
      <c r="P49" s="496"/>
      <c r="Q49" s="498"/>
      <c r="R49" s="498"/>
      <c r="S49" s="496"/>
    </row>
    <row r="50" spans="1:19" s="3" customFormat="1" ht="15" customHeight="1" thickBot="1" x14ac:dyDescent="0.35">
      <c r="A50" s="413"/>
      <c r="B50" s="401" t="s">
        <v>47</v>
      </c>
      <c r="C50" s="420" t="s">
        <v>45</v>
      </c>
      <c r="D50" s="419" t="s">
        <v>659</v>
      </c>
      <c r="E50" s="498"/>
      <c r="F50" s="498"/>
      <c r="G50" s="496"/>
      <c r="H50" s="417"/>
      <c r="I50" s="417"/>
      <c r="J50" s="418"/>
      <c r="K50" s="498"/>
      <c r="L50" s="498"/>
      <c r="M50" s="496"/>
      <c r="N50" s="498"/>
      <c r="O50" s="498"/>
      <c r="P50" s="496"/>
      <c r="Q50" s="498"/>
      <c r="R50" s="498"/>
      <c r="S50" s="496"/>
    </row>
    <row r="51" spans="1:19" ht="15" thickBot="1" x14ac:dyDescent="0.35">
      <c r="A51" s="192"/>
      <c r="B51" s="401" t="s">
        <v>42</v>
      </c>
      <c r="C51" s="420">
        <v>0.55000000000000004</v>
      </c>
      <c r="D51" s="419" t="s">
        <v>656</v>
      </c>
      <c r="E51" s="322">
        <v>0.55000000000000004</v>
      </c>
      <c r="F51" s="58">
        <v>0.55000000000000004</v>
      </c>
      <c r="G51" s="97">
        <v>0.57999999999999996</v>
      </c>
      <c r="H51" s="417"/>
      <c r="I51" s="417"/>
      <c r="J51" s="418"/>
      <c r="K51" s="487"/>
      <c r="L51" s="487"/>
      <c r="M51" s="494"/>
      <c r="N51" s="487"/>
      <c r="O51" s="487"/>
      <c r="P51" s="494"/>
      <c r="Q51" s="487"/>
      <c r="R51" s="487"/>
      <c r="S51" s="494"/>
    </row>
    <row r="52" spans="1:19" ht="15" thickBot="1" x14ac:dyDescent="0.35">
      <c r="A52" s="192"/>
      <c r="B52" s="401" t="s">
        <v>43</v>
      </c>
      <c r="C52" s="420">
        <v>0.2</v>
      </c>
      <c r="D52" s="419" t="s">
        <v>657</v>
      </c>
      <c r="E52" s="322">
        <v>0.2</v>
      </c>
      <c r="F52" s="58">
        <v>0.2</v>
      </c>
      <c r="G52" s="97">
        <v>0.25</v>
      </c>
      <c r="H52" s="417"/>
      <c r="I52" s="417"/>
      <c r="J52" s="418"/>
      <c r="K52" s="487"/>
      <c r="L52" s="487"/>
      <c r="M52" s="494"/>
      <c r="N52" s="487"/>
      <c r="O52" s="487"/>
      <c r="P52" s="494"/>
      <c r="Q52" s="487"/>
      <c r="R52" s="487"/>
      <c r="S52" s="494"/>
    </row>
    <row r="53" spans="1:19" ht="15" thickBot="1" x14ac:dyDescent="0.35">
      <c r="A53" s="192"/>
      <c r="B53" s="401" t="s">
        <v>44</v>
      </c>
      <c r="C53" s="420">
        <v>0.4</v>
      </c>
      <c r="D53" s="419" t="s">
        <v>658</v>
      </c>
      <c r="E53" s="322">
        <v>0.4</v>
      </c>
      <c r="F53" s="58">
        <v>0.4</v>
      </c>
      <c r="G53" s="97">
        <v>0.49</v>
      </c>
      <c r="H53" s="417"/>
      <c r="I53" s="417"/>
      <c r="J53" s="418"/>
      <c r="K53" s="487"/>
      <c r="L53" s="487"/>
      <c r="M53" s="494"/>
      <c r="N53" s="487"/>
      <c r="O53" s="487"/>
      <c r="P53" s="494"/>
      <c r="Q53" s="487"/>
      <c r="R53" s="487"/>
      <c r="S53" s="494"/>
    </row>
    <row r="54" spans="1:19" ht="145.5" customHeight="1" thickBot="1" x14ac:dyDescent="0.35">
      <c r="A54" s="192"/>
      <c r="B54" s="403" t="s">
        <v>315</v>
      </c>
      <c r="C54" s="326" t="s">
        <v>1010</v>
      </c>
      <c r="D54" s="485"/>
      <c r="E54" s="407"/>
      <c r="F54" s="408"/>
      <c r="G54" s="409"/>
      <c r="H54" s="404" t="s">
        <v>1910</v>
      </c>
      <c r="I54" s="406" t="s">
        <v>1910</v>
      </c>
      <c r="J54" s="405" t="s">
        <v>1910</v>
      </c>
      <c r="K54" s="404" t="s">
        <v>823</v>
      </c>
      <c r="L54" s="406" t="s">
        <v>1106</v>
      </c>
      <c r="M54" s="422" t="s">
        <v>824</v>
      </c>
      <c r="N54" s="408"/>
      <c r="O54" s="408"/>
      <c r="P54" s="500"/>
      <c r="Q54" s="408"/>
      <c r="R54" s="408"/>
      <c r="S54" s="500"/>
    </row>
    <row r="55" spans="1:19" x14ac:dyDescent="0.3">
      <c r="A55" s="391" t="s">
        <v>59</v>
      </c>
      <c r="B55" s="392"/>
      <c r="C55" s="394"/>
      <c r="D55" s="394"/>
      <c r="E55" s="486"/>
      <c r="F55" s="486"/>
      <c r="G55" s="493"/>
      <c r="H55" s="411"/>
      <c r="I55" s="411"/>
      <c r="J55" s="412"/>
      <c r="K55" s="486"/>
      <c r="L55" s="486"/>
      <c r="M55" s="493"/>
      <c r="N55" s="486"/>
      <c r="O55" s="486"/>
      <c r="P55" s="493"/>
      <c r="Q55" s="486"/>
      <c r="R55" s="486"/>
      <c r="S55" s="493"/>
    </row>
    <row r="56" spans="1:19" ht="55.8" thickBot="1" x14ac:dyDescent="0.35">
      <c r="A56" s="192"/>
      <c r="B56" s="401" t="s">
        <v>134</v>
      </c>
      <c r="C56" s="415" t="s">
        <v>782</v>
      </c>
      <c r="D56" s="421"/>
      <c r="E56" s="487"/>
      <c r="F56" s="487"/>
      <c r="G56" s="494"/>
      <c r="H56" s="417"/>
      <c r="I56" s="417"/>
      <c r="J56" s="418"/>
      <c r="K56" s="487"/>
      <c r="L56" s="487"/>
      <c r="M56" s="494"/>
      <c r="N56" s="487"/>
      <c r="O56" s="487"/>
      <c r="P56" s="494"/>
      <c r="Q56" s="487"/>
      <c r="R56" s="487"/>
      <c r="S56" s="494"/>
    </row>
    <row r="57" spans="1:19" ht="28.2" thickBot="1" x14ac:dyDescent="0.35">
      <c r="A57" s="192"/>
      <c r="B57" s="401" t="s">
        <v>50</v>
      </c>
      <c r="C57" s="415" t="s">
        <v>783</v>
      </c>
      <c r="D57" s="421"/>
      <c r="E57" s="488"/>
      <c r="F57" s="488"/>
      <c r="G57" s="495"/>
      <c r="H57" s="417"/>
      <c r="I57" s="417"/>
      <c r="J57" s="418"/>
      <c r="K57" s="488"/>
      <c r="L57" s="488"/>
      <c r="M57" s="495"/>
      <c r="N57" s="488"/>
      <c r="O57" s="488"/>
      <c r="P57" s="495"/>
      <c r="Q57" s="488"/>
      <c r="R57" s="488"/>
      <c r="S57" s="495"/>
    </row>
    <row r="58" spans="1:19" s="6" customFormat="1" ht="28.2" thickBot="1" x14ac:dyDescent="0.35">
      <c r="A58" s="423"/>
      <c r="B58" s="401" t="s">
        <v>51</v>
      </c>
      <c r="C58" s="415" t="s">
        <v>1063</v>
      </c>
      <c r="D58" s="421"/>
      <c r="E58" s="488"/>
      <c r="F58" s="488"/>
      <c r="G58" s="495"/>
      <c r="H58" s="417"/>
      <c r="I58" s="417"/>
      <c r="J58" s="418"/>
      <c r="K58" s="488"/>
      <c r="L58" s="488"/>
      <c r="M58" s="495"/>
      <c r="N58" s="488"/>
      <c r="O58" s="488"/>
      <c r="P58" s="495"/>
      <c r="Q58" s="488"/>
      <c r="R58" s="488"/>
      <c r="S58" s="495"/>
    </row>
    <row r="59" spans="1:19" s="6" customFormat="1" ht="28.2" thickBot="1" x14ac:dyDescent="0.35">
      <c r="A59" s="423"/>
      <c r="B59" s="401" t="s">
        <v>52</v>
      </c>
      <c r="C59" s="415" t="s">
        <v>1064</v>
      </c>
      <c r="D59" s="421"/>
      <c r="E59" s="488"/>
      <c r="F59" s="488"/>
      <c r="G59" s="495"/>
      <c r="H59" s="417"/>
      <c r="I59" s="417"/>
      <c r="J59" s="418"/>
      <c r="K59" s="488"/>
      <c r="L59" s="488"/>
      <c r="M59" s="495"/>
      <c r="N59" s="488"/>
      <c r="O59" s="488"/>
      <c r="P59" s="495"/>
      <c r="Q59" s="488"/>
      <c r="R59" s="488"/>
      <c r="S59" s="495"/>
    </row>
    <row r="60" spans="1:19" ht="28.2" thickBot="1" x14ac:dyDescent="0.35">
      <c r="A60" s="192"/>
      <c r="B60" s="401" t="s">
        <v>140</v>
      </c>
      <c r="C60" s="415" t="s">
        <v>784</v>
      </c>
      <c r="D60" s="421"/>
      <c r="E60" s="488"/>
      <c r="F60" s="488"/>
      <c r="G60" s="495"/>
      <c r="H60" s="417"/>
      <c r="I60" s="417"/>
      <c r="J60" s="418"/>
      <c r="K60" s="488"/>
      <c r="L60" s="488"/>
      <c r="M60" s="495"/>
      <c r="N60" s="488"/>
      <c r="O60" s="488"/>
      <c r="P60" s="495"/>
      <c r="Q60" s="488"/>
      <c r="R60" s="488"/>
      <c r="S60" s="495"/>
    </row>
    <row r="61" spans="1:19" ht="66.599999999999994" thickBot="1" x14ac:dyDescent="0.35">
      <c r="A61" s="192"/>
      <c r="B61" s="401" t="s">
        <v>53</v>
      </c>
      <c r="C61" s="415" t="s">
        <v>785</v>
      </c>
      <c r="D61" s="419" t="s">
        <v>660</v>
      </c>
      <c r="E61" s="488"/>
      <c r="F61" s="488"/>
      <c r="G61" s="495"/>
      <c r="H61" s="417"/>
      <c r="I61" s="417"/>
      <c r="J61" s="418"/>
      <c r="K61" s="488"/>
      <c r="L61" s="488"/>
      <c r="M61" s="495"/>
      <c r="N61" s="488"/>
      <c r="O61" s="488"/>
      <c r="P61" s="495"/>
      <c r="Q61" s="488"/>
      <c r="R61" s="488"/>
      <c r="S61" s="495"/>
    </row>
    <row r="62" spans="1:19" ht="28.2" thickBot="1" x14ac:dyDescent="0.35">
      <c r="A62" s="192"/>
      <c r="B62" s="23" t="s">
        <v>1580</v>
      </c>
      <c r="C62" s="415" t="s">
        <v>786</v>
      </c>
      <c r="D62" s="421"/>
      <c r="E62" s="488"/>
      <c r="F62" s="488"/>
      <c r="G62" s="495"/>
      <c r="H62" s="417"/>
      <c r="I62" s="417"/>
      <c r="J62" s="418"/>
      <c r="K62" s="488"/>
      <c r="L62" s="488"/>
      <c r="M62" s="495"/>
      <c r="N62" s="488"/>
      <c r="O62" s="488"/>
      <c r="P62" s="495"/>
      <c r="Q62" s="488"/>
      <c r="R62" s="488"/>
      <c r="S62" s="495"/>
    </row>
    <row r="63" spans="1:19" ht="15" thickBot="1" x14ac:dyDescent="0.35">
      <c r="A63" s="192"/>
      <c r="B63" s="23" t="s">
        <v>1579</v>
      </c>
      <c r="C63" s="415"/>
      <c r="D63" s="421"/>
      <c r="E63" s="488"/>
      <c r="F63" s="488"/>
      <c r="G63" s="495"/>
      <c r="H63" s="417"/>
      <c r="I63" s="417"/>
      <c r="J63" s="418"/>
      <c r="K63" s="488"/>
      <c r="L63" s="488"/>
      <c r="M63" s="495"/>
      <c r="N63" s="488"/>
      <c r="O63" s="488"/>
      <c r="P63" s="495"/>
      <c r="Q63" s="488"/>
      <c r="R63" s="488"/>
      <c r="S63" s="495"/>
    </row>
    <row r="64" spans="1:19" ht="15" thickBot="1" x14ac:dyDescent="0.35">
      <c r="A64" s="192"/>
      <c r="B64" s="23" t="s">
        <v>1585</v>
      </c>
      <c r="C64" s="415"/>
      <c r="D64" s="421"/>
      <c r="E64" s="488"/>
      <c r="F64" s="488"/>
      <c r="G64" s="495"/>
      <c r="H64" s="417"/>
      <c r="I64" s="417"/>
      <c r="J64" s="418"/>
      <c r="K64" s="488"/>
      <c r="L64" s="488"/>
      <c r="M64" s="495"/>
      <c r="N64" s="488"/>
      <c r="O64" s="488"/>
      <c r="P64" s="495"/>
      <c r="Q64" s="488"/>
      <c r="R64" s="488"/>
      <c r="S64" s="495"/>
    </row>
    <row r="65" spans="1:19" ht="15" thickBot="1" x14ac:dyDescent="0.35">
      <c r="A65" s="423"/>
      <c r="B65" s="401" t="s">
        <v>841</v>
      </c>
      <c r="C65" s="415">
        <v>4.48E-2</v>
      </c>
      <c r="D65" s="421"/>
      <c r="E65" s="488"/>
      <c r="F65" s="488"/>
      <c r="G65" s="495"/>
      <c r="H65" s="417"/>
      <c r="I65" s="417"/>
      <c r="J65" s="418"/>
      <c r="K65" s="488"/>
      <c r="L65" s="488"/>
      <c r="M65" s="495"/>
      <c r="N65" s="488"/>
      <c r="O65" s="488"/>
      <c r="P65" s="495"/>
      <c r="Q65" s="488"/>
      <c r="R65" s="488"/>
      <c r="S65" s="495"/>
    </row>
    <row r="66" spans="1:19" s="6" customFormat="1" ht="18" customHeight="1" thickBot="1" x14ac:dyDescent="0.35">
      <c r="A66" s="192"/>
      <c r="B66" s="401" t="s">
        <v>842</v>
      </c>
      <c r="C66" s="415" t="s">
        <v>975</v>
      </c>
      <c r="D66" s="421"/>
      <c r="E66" s="488"/>
      <c r="F66" s="488"/>
      <c r="G66" s="495"/>
      <c r="H66" s="417"/>
      <c r="I66" s="417"/>
      <c r="J66" s="418"/>
      <c r="K66" s="488"/>
      <c r="L66" s="488"/>
      <c r="M66" s="495"/>
      <c r="N66" s="488"/>
      <c r="O66" s="488"/>
      <c r="P66" s="495"/>
      <c r="Q66" s="488"/>
      <c r="R66" s="488"/>
      <c r="S66" s="495"/>
    </row>
    <row r="67" spans="1:19" s="6" customFormat="1" ht="18" customHeight="1" thickBot="1" x14ac:dyDescent="0.35">
      <c r="A67" s="192"/>
      <c r="B67" s="401" t="s">
        <v>872</v>
      </c>
      <c r="C67" s="415" t="s">
        <v>876</v>
      </c>
      <c r="D67" s="421"/>
      <c r="E67" s="488"/>
      <c r="F67" s="488"/>
      <c r="G67" s="495"/>
      <c r="H67" s="417"/>
      <c r="I67" s="417"/>
      <c r="J67" s="418"/>
      <c r="K67" s="488"/>
      <c r="L67" s="488"/>
      <c r="M67" s="495"/>
      <c r="N67" s="488"/>
      <c r="O67" s="488"/>
      <c r="P67" s="495"/>
      <c r="Q67" s="488"/>
      <c r="R67" s="488"/>
      <c r="S67" s="495"/>
    </row>
    <row r="68" spans="1:19" ht="15" thickBot="1" x14ac:dyDescent="0.35">
      <c r="A68" s="192"/>
      <c r="B68" s="401" t="s">
        <v>137</v>
      </c>
      <c r="C68" s="415" t="s">
        <v>45</v>
      </c>
      <c r="D68" s="421"/>
      <c r="E68" s="488"/>
      <c r="F68" s="488"/>
      <c r="G68" s="495"/>
      <c r="H68" s="417"/>
      <c r="I68" s="417"/>
      <c r="J68" s="418"/>
      <c r="K68" s="488"/>
      <c r="L68" s="488"/>
      <c r="M68" s="495"/>
      <c r="N68" s="488"/>
      <c r="O68" s="488"/>
      <c r="P68" s="495"/>
      <c r="Q68" s="488"/>
      <c r="R68" s="488"/>
      <c r="S68" s="495"/>
    </row>
    <row r="69" spans="1:19" ht="15" thickBot="1" x14ac:dyDescent="0.35">
      <c r="A69" s="192"/>
      <c r="B69" s="401" t="s">
        <v>54</v>
      </c>
      <c r="C69" s="415"/>
      <c r="D69" s="421"/>
      <c r="E69" s="488"/>
      <c r="F69" s="488"/>
      <c r="G69" s="495"/>
      <c r="H69" s="417"/>
      <c r="I69" s="417"/>
      <c r="J69" s="418"/>
      <c r="K69" s="488"/>
      <c r="L69" s="488"/>
      <c r="M69" s="495"/>
      <c r="N69" s="488"/>
      <c r="O69" s="488"/>
      <c r="P69" s="495"/>
      <c r="Q69" s="488"/>
      <c r="R69" s="488"/>
      <c r="S69" s="495"/>
    </row>
    <row r="70" spans="1:19" ht="15" thickBot="1" x14ac:dyDescent="0.35">
      <c r="A70" s="192"/>
      <c r="B70" s="401" t="s">
        <v>130</v>
      </c>
      <c r="C70" s="415"/>
      <c r="D70" s="421"/>
      <c r="E70" s="488"/>
      <c r="F70" s="488"/>
      <c r="G70" s="495"/>
      <c r="H70" s="417"/>
      <c r="I70" s="417"/>
      <c r="J70" s="418"/>
      <c r="K70" s="488"/>
      <c r="L70" s="488"/>
      <c r="M70" s="495"/>
      <c r="N70" s="488"/>
      <c r="O70" s="488"/>
      <c r="P70" s="495"/>
      <c r="Q70" s="488"/>
      <c r="R70" s="488"/>
      <c r="S70" s="495"/>
    </row>
    <row r="71" spans="1:19" ht="15" thickBot="1" x14ac:dyDescent="0.35">
      <c r="A71" s="192"/>
      <c r="B71" s="401" t="s">
        <v>55</v>
      </c>
      <c r="C71" s="415"/>
      <c r="D71" s="419" t="s">
        <v>661</v>
      </c>
      <c r="E71" s="488"/>
      <c r="F71" s="488"/>
      <c r="G71" s="495"/>
      <c r="H71" s="417"/>
      <c r="I71" s="417"/>
      <c r="J71" s="418"/>
      <c r="K71" s="488"/>
      <c r="L71" s="488"/>
      <c r="M71" s="495"/>
      <c r="N71" s="488"/>
      <c r="O71" s="488"/>
      <c r="P71" s="495"/>
      <c r="Q71" s="488"/>
      <c r="R71" s="488"/>
      <c r="S71" s="495"/>
    </row>
    <row r="72" spans="1:19" x14ac:dyDescent="0.3">
      <c r="A72" s="192"/>
      <c r="B72" s="401" t="s">
        <v>848</v>
      </c>
      <c r="C72" s="415"/>
      <c r="D72" s="424"/>
      <c r="E72" s="488"/>
      <c r="F72" s="488"/>
      <c r="G72" s="495"/>
      <c r="H72" s="417"/>
      <c r="I72" s="417"/>
      <c r="J72" s="418"/>
      <c r="K72" s="488"/>
      <c r="L72" s="488"/>
      <c r="M72" s="495"/>
      <c r="N72" s="488"/>
      <c r="O72" s="488"/>
      <c r="P72" s="495"/>
      <c r="Q72" s="488"/>
      <c r="R72" s="488"/>
      <c r="S72" s="495"/>
    </row>
    <row r="73" spans="1:19" s="713" customFormat="1" ht="15" customHeight="1" x14ac:dyDescent="0.3">
      <c r="A73" s="750" t="s">
        <v>299</v>
      </c>
      <c r="B73" s="750"/>
      <c r="C73" s="751"/>
      <c r="D73" s="752"/>
      <c r="E73" s="392"/>
      <c r="F73" s="392"/>
      <c r="G73" s="393"/>
      <c r="H73" s="486"/>
      <c r="I73" s="486"/>
      <c r="J73" s="753"/>
      <c r="K73" s="392"/>
      <c r="L73" s="392"/>
      <c r="M73" s="393"/>
      <c r="N73" s="392"/>
      <c r="O73" s="392"/>
      <c r="P73" s="393"/>
      <c r="Q73" s="392"/>
      <c r="R73" s="392"/>
      <c r="S73" s="393"/>
    </row>
    <row r="74" spans="1:19" s="713" customFormat="1" ht="216.75" customHeight="1" x14ac:dyDescent="0.3">
      <c r="A74" s="172"/>
      <c r="B74" s="414" t="s">
        <v>833</v>
      </c>
      <c r="C74" s="754" t="s">
        <v>1039</v>
      </c>
      <c r="D74" s="400" t="s">
        <v>831</v>
      </c>
      <c r="E74" s="755"/>
      <c r="F74" s="755"/>
      <c r="G74" s="756"/>
      <c r="H74" s="755"/>
      <c r="I74" s="755"/>
      <c r="J74" s="756"/>
      <c r="K74" s="488"/>
      <c r="L74" s="488"/>
      <c r="M74" s="495"/>
      <c r="N74" s="373" t="s">
        <v>1337</v>
      </c>
      <c r="O74" s="374" t="s">
        <v>1018</v>
      </c>
      <c r="P74" s="375" t="s">
        <v>1336</v>
      </c>
      <c r="Q74" s="488"/>
      <c r="R74" s="488"/>
      <c r="S74" s="495"/>
    </row>
    <row r="75" spans="1:19" s="713" customFormat="1" x14ac:dyDescent="0.3">
      <c r="A75" s="172"/>
      <c r="B75" s="401" t="s">
        <v>829</v>
      </c>
      <c r="C75" s="754" t="s">
        <v>830</v>
      </c>
      <c r="D75" s="400" t="s">
        <v>828</v>
      </c>
      <c r="E75" s="487"/>
      <c r="F75" s="755"/>
      <c r="G75" s="494"/>
      <c r="H75" s="487"/>
      <c r="I75" s="755"/>
      <c r="J75" s="494"/>
      <c r="K75" s="488"/>
      <c r="L75" s="488"/>
      <c r="M75" s="495"/>
      <c r="N75" s="322" t="s">
        <v>830</v>
      </c>
      <c r="O75" s="374" t="s">
        <v>1018</v>
      </c>
      <c r="P75" s="97" t="s">
        <v>830</v>
      </c>
      <c r="Q75" s="488"/>
      <c r="R75" s="488"/>
      <c r="S75" s="495"/>
    </row>
    <row r="76" spans="1:19" s="713" customFormat="1" ht="42" customHeight="1" x14ac:dyDescent="0.3">
      <c r="A76" s="172"/>
      <c r="B76" s="401" t="s">
        <v>300</v>
      </c>
      <c r="C76" s="754" t="s">
        <v>1011</v>
      </c>
      <c r="D76" s="400" t="s">
        <v>825</v>
      </c>
      <c r="E76" s="487"/>
      <c r="F76" s="755"/>
      <c r="G76" s="494"/>
      <c r="H76" s="487"/>
      <c r="I76" s="755"/>
      <c r="J76" s="494"/>
      <c r="K76" s="733"/>
      <c r="L76" s="733"/>
      <c r="M76" s="734"/>
      <c r="N76" s="373" t="s">
        <v>1339</v>
      </c>
      <c r="O76" s="374" t="s">
        <v>1018</v>
      </c>
      <c r="P76" s="375" t="s">
        <v>1703</v>
      </c>
      <c r="Q76" s="733"/>
      <c r="R76" s="733"/>
      <c r="S76" s="734"/>
    </row>
    <row r="77" spans="1:19" s="713" customFormat="1" ht="42" customHeight="1" x14ac:dyDescent="0.3">
      <c r="A77" s="172"/>
      <c r="B77" s="401" t="s">
        <v>475</v>
      </c>
      <c r="C77" s="754">
        <v>0</v>
      </c>
      <c r="D77" s="400" t="s">
        <v>826</v>
      </c>
      <c r="E77" s="487"/>
      <c r="F77" s="755"/>
      <c r="G77" s="494"/>
      <c r="H77" s="487"/>
      <c r="I77" s="755"/>
      <c r="J77" s="494"/>
      <c r="K77" s="733"/>
      <c r="L77" s="733"/>
      <c r="M77" s="734"/>
      <c r="N77" s="373" t="s">
        <v>1340</v>
      </c>
      <c r="O77" s="374" t="s">
        <v>1018</v>
      </c>
      <c r="P77" s="375" t="s">
        <v>1704</v>
      </c>
      <c r="Q77" s="733"/>
      <c r="R77" s="733"/>
      <c r="S77" s="734"/>
    </row>
    <row r="78" spans="1:19" s="713" customFormat="1" ht="66" customHeight="1" x14ac:dyDescent="0.3">
      <c r="A78" s="172"/>
      <c r="B78" s="401" t="s">
        <v>476</v>
      </c>
      <c r="C78" s="754" t="s">
        <v>1011</v>
      </c>
      <c r="D78" s="400" t="s">
        <v>827</v>
      </c>
      <c r="E78" s="757"/>
      <c r="F78" s="755"/>
      <c r="G78" s="758"/>
      <c r="H78" s="757"/>
      <c r="I78" s="755"/>
      <c r="J78" s="758"/>
      <c r="K78" s="733"/>
      <c r="L78" s="733"/>
      <c r="M78" s="734"/>
      <c r="N78" s="759" t="s">
        <v>1955</v>
      </c>
      <c r="O78" s="374" t="s">
        <v>1018</v>
      </c>
      <c r="P78" s="375" t="s">
        <v>1911</v>
      </c>
      <c r="Q78" s="733"/>
      <c r="R78" s="733"/>
      <c r="S78" s="734"/>
    </row>
    <row r="79" spans="1:19" s="713" customFormat="1" ht="106.5" customHeight="1" x14ac:dyDescent="0.3">
      <c r="A79" s="172"/>
      <c r="B79" s="401" t="s">
        <v>301</v>
      </c>
      <c r="C79" s="754" t="s">
        <v>1010</v>
      </c>
      <c r="D79" s="760"/>
      <c r="E79" s="755"/>
      <c r="F79" s="755"/>
      <c r="G79" s="756"/>
      <c r="H79" s="755"/>
      <c r="I79" s="755"/>
      <c r="J79" s="756"/>
      <c r="K79" s="733"/>
      <c r="L79" s="733"/>
      <c r="M79" s="734"/>
      <c r="N79" s="373" t="s">
        <v>1010</v>
      </c>
      <c r="O79" s="374" t="s">
        <v>1018</v>
      </c>
      <c r="P79" s="375" t="s">
        <v>1020</v>
      </c>
      <c r="Q79" s="733"/>
      <c r="R79" s="733"/>
      <c r="S79" s="734"/>
    </row>
    <row r="80" spans="1:19" s="713" customFormat="1" ht="95.25" customHeight="1" x14ac:dyDescent="0.3">
      <c r="A80" s="172"/>
      <c r="B80" s="401" t="s">
        <v>302</v>
      </c>
      <c r="C80" s="754" t="s">
        <v>1010</v>
      </c>
      <c r="D80" s="760"/>
      <c r="E80" s="487"/>
      <c r="F80" s="755"/>
      <c r="G80" s="756"/>
      <c r="H80" s="487"/>
      <c r="I80" s="755"/>
      <c r="J80" s="756"/>
      <c r="K80" s="733"/>
      <c r="L80" s="733"/>
      <c r="M80" s="734"/>
      <c r="N80" s="322" t="s">
        <v>49</v>
      </c>
      <c r="O80" s="374" t="s">
        <v>1018</v>
      </c>
      <c r="P80" s="375" t="s">
        <v>1019</v>
      </c>
      <c r="Q80" s="733"/>
      <c r="R80" s="733"/>
      <c r="S80" s="734"/>
    </row>
    <row r="81" spans="1:19" x14ac:dyDescent="0.3">
      <c r="A81" s="391" t="s">
        <v>63</v>
      </c>
      <c r="B81" s="392"/>
      <c r="C81" s="394"/>
      <c r="D81" s="390"/>
      <c r="E81" s="396"/>
      <c r="F81" s="396"/>
      <c r="G81" s="493"/>
      <c r="H81" s="411"/>
      <c r="I81" s="411"/>
      <c r="J81" s="412"/>
      <c r="K81" s="396"/>
      <c r="L81" s="396"/>
      <c r="M81" s="493"/>
      <c r="N81" s="396"/>
      <c r="O81" s="396"/>
      <c r="P81" s="493"/>
      <c r="Q81" s="396"/>
      <c r="R81" s="396"/>
      <c r="S81" s="493"/>
    </row>
    <row r="82" spans="1:19" s="3" customFormat="1" ht="27.6" x14ac:dyDescent="0.3">
      <c r="A82" s="413"/>
      <c r="B82" s="401" t="s">
        <v>64</v>
      </c>
      <c r="C82" s="415" t="s">
        <v>976</v>
      </c>
      <c r="D82" s="428"/>
      <c r="E82" s="487"/>
      <c r="F82" s="487"/>
      <c r="G82" s="494"/>
      <c r="H82" s="426"/>
      <c r="I82" s="426"/>
      <c r="J82" s="429"/>
      <c r="K82" s="487"/>
      <c r="L82" s="487"/>
      <c r="M82" s="494"/>
      <c r="N82" s="487"/>
      <c r="O82" s="487"/>
      <c r="P82" s="494"/>
      <c r="Q82" s="373" t="s">
        <v>1651</v>
      </c>
      <c r="R82" s="58" t="s">
        <v>1012</v>
      </c>
      <c r="S82" s="375" t="s">
        <v>1913</v>
      </c>
    </row>
    <row r="83" spans="1:19" s="1" customFormat="1" ht="27.6" x14ac:dyDescent="0.3">
      <c r="A83" s="413"/>
      <c r="B83" s="401" t="s">
        <v>192</v>
      </c>
      <c r="C83" s="415" t="s">
        <v>181</v>
      </c>
      <c r="D83" s="428"/>
      <c r="E83" s="487"/>
      <c r="F83" s="487"/>
      <c r="G83" s="494"/>
      <c r="H83" s="426"/>
      <c r="I83" s="426"/>
      <c r="J83" s="429"/>
      <c r="K83" s="487"/>
      <c r="L83" s="487"/>
      <c r="M83" s="494"/>
      <c r="N83" s="487"/>
      <c r="O83" s="487"/>
      <c r="P83" s="494"/>
      <c r="Q83" s="322" t="s">
        <v>1026</v>
      </c>
      <c r="R83" s="58" t="s">
        <v>1012</v>
      </c>
      <c r="S83" s="375" t="s">
        <v>1914</v>
      </c>
    </row>
    <row r="84" spans="1:19" s="1" customFormat="1" ht="27.6" x14ac:dyDescent="0.3">
      <c r="A84" s="413"/>
      <c r="B84" s="401" t="s">
        <v>193</v>
      </c>
      <c r="C84" s="415" t="s">
        <v>170</v>
      </c>
      <c r="D84" s="428"/>
      <c r="E84" s="487"/>
      <c r="F84" s="487"/>
      <c r="G84" s="494"/>
      <c r="H84" s="426"/>
      <c r="I84" s="426"/>
      <c r="J84" s="427"/>
      <c r="K84" s="487"/>
      <c r="L84" s="487"/>
      <c r="M84" s="494"/>
      <c r="N84" s="487"/>
      <c r="O84" s="487"/>
      <c r="P84" s="494"/>
      <c r="Q84" s="373" t="s">
        <v>1027</v>
      </c>
      <c r="R84" s="58" t="s">
        <v>1012</v>
      </c>
      <c r="S84" s="375" t="s">
        <v>1027</v>
      </c>
    </row>
    <row r="85" spans="1:19" s="1" customFormat="1" ht="142.80000000000001" x14ac:dyDescent="0.3">
      <c r="A85" s="413"/>
      <c r="B85" s="401" t="s">
        <v>72</v>
      </c>
      <c r="C85" s="415" t="s">
        <v>787</v>
      </c>
      <c r="D85" s="428"/>
      <c r="E85" s="487"/>
      <c r="F85" s="487"/>
      <c r="G85" s="494"/>
      <c r="H85" s="426"/>
      <c r="I85" s="426"/>
      <c r="J85" s="430"/>
      <c r="K85" s="487"/>
      <c r="L85" s="487"/>
      <c r="M85" s="494"/>
      <c r="N85" s="487"/>
      <c r="O85" s="487"/>
      <c r="P85" s="494"/>
      <c r="Q85" s="373" t="s">
        <v>1912</v>
      </c>
      <c r="R85" s="58" t="s">
        <v>1012</v>
      </c>
      <c r="S85" s="375" t="s">
        <v>1941</v>
      </c>
    </row>
    <row r="86" spans="1:19" s="1" customFormat="1" ht="93.75" customHeight="1" x14ac:dyDescent="0.3">
      <c r="A86" s="413"/>
      <c r="B86" s="401" t="s">
        <v>73</v>
      </c>
      <c r="C86" s="415" t="s">
        <v>755</v>
      </c>
      <c r="D86" s="428"/>
      <c r="E86" s="487"/>
      <c r="F86" s="487"/>
      <c r="G86" s="494"/>
      <c r="H86" s="431"/>
      <c r="I86" s="431"/>
      <c r="J86" s="432"/>
      <c r="K86" s="487"/>
      <c r="L86" s="487"/>
      <c r="M86" s="494"/>
      <c r="N86" s="487"/>
      <c r="O86" s="487"/>
      <c r="P86" s="494"/>
      <c r="Q86" s="373" t="s">
        <v>1960</v>
      </c>
      <c r="R86" s="58" t="s">
        <v>1012</v>
      </c>
      <c r="S86" s="375" t="s">
        <v>1959</v>
      </c>
    </row>
    <row r="87" spans="1:19" s="1" customFormat="1" ht="13.8" x14ac:dyDescent="0.3">
      <c r="A87" s="413"/>
      <c r="B87" s="401" t="s">
        <v>323</v>
      </c>
      <c r="C87" s="415" t="s">
        <v>1028</v>
      </c>
      <c r="D87" s="428"/>
      <c r="E87" s="487"/>
      <c r="F87" s="487"/>
      <c r="G87" s="494"/>
      <c r="H87" s="426"/>
      <c r="I87" s="426"/>
      <c r="J87" s="432"/>
      <c r="K87" s="487"/>
      <c r="L87" s="487"/>
      <c r="M87" s="494"/>
      <c r="N87" s="487"/>
      <c r="O87" s="487"/>
      <c r="P87" s="494"/>
      <c r="Q87" s="322" t="s">
        <v>1028</v>
      </c>
      <c r="R87" s="58" t="s">
        <v>1028</v>
      </c>
      <c r="S87" s="261" t="s">
        <v>183</v>
      </c>
    </row>
    <row r="88" spans="1:19" s="3" customFormat="1" ht="82.8" x14ac:dyDescent="0.3">
      <c r="A88" s="413"/>
      <c r="B88" s="401" t="s">
        <v>243</v>
      </c>
      <c r="C88" s="415" t="s">
        <v>617</v>
      </c>
      <c r="D88" s="428"/>
      <c r="E88" s="487"/>
      <c r="F88" s="487"/>
      <c r="G88" s="494"/>
      <c r="H88" s="426"/>
      <c r="I88" s="434"/>
      <c r="J88" s="432"/>
      <c r="K88" s="487"/>
      <c r="L88" s="487"/>
      <c r="M88" s="494"/>
      <c r="N88" s="487"/>
      <c r="O88" s="487"/>
      <c r="P88" s="494"/>
      <c r="Q88" s="373" t="s">
        <v>617</v>
      </c>
      <c r="R88" s="58" t="s">
        <v>1012</v>
      </c>
      <c r="S88" s="261" t="s">
        <v>1915</v>
      </c>
    </row>
    <row r="89" spans="1:19" s="1" customFormat="1" ht="55.2" x14ac:dyDescent="0.3">
      <c r="A89" s="413"/>
      <c r="B89" s="433" t="s">
        <v>834</v>
      </c>
      <c r="C89" s="415" t="s">
        <v>977</v>
      </c>
      <c r="D89" s="428"/>
      <c r="E89" s="487"/>
      <c r="F89" s="487"/>
      <c r="G89" s="494"/>
      <c r="H89" s="434"/>
      <c r="I89" s="434"/>
      <c r="J89" s="432"/>
      <c r="K89" s="487"/>
      <c r="L89" s="487"/>
      <c r="M89" s="494"/>
      <c r="N89" s="487"/>
      <c r="O89" s="487"/>
      <c r="P89" s="494"/>
      <c r="Q89" s="373" t="s">
        <v>1029</v>
      </c>
      <c r="R89" s="58" t="s">
        <v>1012</v>
      </c>
      <c r="S89" s="375" t="s">
        <v>1029</v>
      </c>
    </row>
    <row r="90" spans="1:19" s="1" customFormat="1" ht="27.6" x14ac:dyDescent="0.3">
      <c r="A90" s="413"/>
      <c r="B90" s="401" t="s">
        <v>67</v>
      </c>
      <c r="C90" s="415" t="s">
        <v>187</v>
      </c>
      <c r="D90" s="428"/>
      <c r="E90" s="487"/>
      <c r="F90" s="487"/>
      <c r="G90" s="494"/>
      <c r="H90" s="426"/>
      <c r="I90" s="426"/>
      <c r="J90" s="427"/>
      <c r="K90" s="487"/>
      <c r="L90" s="487"/>
      <c r="M90" s="494"/>
      <c r="N90" s="487"/>
      <c r="O90" s="487"/>
      <c r="P90" s="494"/>
      <c r="Q90" s="24" t="s">
        <v>1195</v>
      </c>
      <c r="R90" s="62" t="s">
        <v>759</v>
      </c>
      <c r="S90" s="261" t="s">
        <v>1195</v>
      </c>
    </row>
    <row r="91" spans="1:19" s="1" customFormat="1" ht="13.8" x14ac:dyDescent="0.3">
      <c r="A91" s="413"/>
      <c r="B91" s="401" t="s">
        <v>68</v>
      </c>
      <c r="C91" s="415" t="s">
        <v>49</v>
      </c>
      <c r="D91" s="428"/>
      <c r="E91" s="487"/>
      <c r="F91" s="487"/>
      <c r="G91" s="494"/>
      <c r="H91" s="434"/>
      <c r="I91" s="434"/>
      <c r="J91" s="429"/>
      <c r="K91" s="487"/>
      <c r="L91" s="487"/>
      <c r="M91" s="494"/>
      <c r="N91" s="487"/>
      <c r="O91" s="487"/>
      <c r="P91" s="494"/>
      <c r="Q91" s="322" t="s">
        <v>49</v>
      </c>
      <c r="R91" s="58" t="s">
        <v>49</v>
      </c>
      <c r="S91" s="97" t="s">
        <v>49</v>
      </c>
    </row>
    <row r="92" spans="1:19" s="1" customFormat="1" ht="13.8" x14ac:dyDescent="0.3">
      <c r="A92" s="413"/>
      <c r="B92" s="401" t="s">
        <v>69</v>
      </c>
      <c r="C92" s="415" t="s">
        <v>45</v>
      </c>
      <c r="D92" s="428"/>
      <c r="E92" s="487"/>
      <c r="F92" s="487"/>
      <c r="G92" s="494"/>
      <c r="H92" s="426"/>
      <c r="I92" s="426"/>
      <c r="J92" s="429"/>
      <c r="K92" s="487"/>
      <c r="L92" s="487"/>
      <c r="M92" s="494"/>
      <c r="N92" s="487"/>
      <c r="O92" s="487"/>
      <c r="P92" s="494"/>
      <c r="Q92" s="322" t="s">
        <v>45</v>
      </c>
      <c r="R92" s="58" t="s">
        <v>45</v>
      </c>
      <c r="S92" s="97" t="s">
        <v>45</v>
      </c>
    </row>
    <row r="93" spans="1:19" s="1" customFormat="1" ht="111.6" x14ac:dyDescent="0.3">
      <c r="A93" s="413"/>
      <c r="B93" s="401" t="s">
        <v>843</v>
      </c>
      <c r="C93" s="415" t="s">
        <v>788</v>
      </c>
      <c r="D93" s="428"/>
      <c r="E93" s="487"/>
      <c r="F93" s="487"/>
      <c r="G93" s="494"/>
      <c r="H93" s="426"/>
      <c r="I93" s="426"/>
      <c r="J93" s="432"/>
      <c r="K93" s="487"/>
      <c r="L93" s="487"/>
      <c r="M93" s="494"/>
      <c r="N93" s="487"/>
      <c r="O93" s="487"/>
      <c r="P93" s="494"/>
      <c r="Q93" s="373" t="s">
        <v>1628</v>
      </c>
      <c r="R93" s="373" t="s">
        <v>1712</v>
      </c>
      <c r="S93" s="375" t="s">
        <v>1916</v>
      </c>
    </row>
    <row r="94" spans="1:19" s="1" customFormat="1" ht="41.4" x14ac:dyDescent="0.3">
      <c r="A94" s="413"/>
      <c r="B94" s="401" t="s">
        <v>312</v>
      </c>
      <c r="C94" s="415" t="s">
        <v>789</v>
      </c>
      <c r="D94" s="428"/>
      <c r="E94" s="487"/>
      <c r="F94" s="487"/>
      <c r="G94" s="494"/>
      <c r="H94" s="426"/>
      <c r="I94" s="426"/>
      <c r="J94" s="432"/>
      <c r="K94" s="487"/>
      <c r="L94" s="487"/>
      <c r="M94" s="494"/>
      <c r="N94" s="487"/>
      <c r="O94" s="487"/>
      <c r="P94" s="494"/>
      <c r="Q94" s="373" t="s">
        <v>1204</v>
      </c>
      <c r="R94" s="58" t="s">
        <v>1012</v>
      </c>
      <c r="S94" s="375" t="s">
        <v>45</v>
      </c>
    </row>
    <row r="95" spans="1:19" s="1" customFormat="1" ht="27.6" x14ac:dyDescent="0.3">
      <c r="A95" s="413"/>
      <c r="B95" s="401" t="s">
        <v>70</v>
      </c>
      <c r="C95" s="415" t="s">
        <v>790</v>
      </c>
      <c r="D95" s="428"/>
      <c r="E95" s="487"/>
      <c r="F95" s="487"/>
      <c r="G95" s="494"/>
      <c r="H95" s="426"/>
      <c r="I95" s="426"/>
      <c r="J95" s="429"/>
      <c r="K95" s="487"/>
      <c r="L95" s="487"/>
      <c r="M95" s="494"/>
      <c r="N95" s="487"/>
      <c r="O95" s="487"/>
      <c r="P95" s="494"/>
      <c r="Q95" s="322" t="s">
        <v>186</v>
      </c>
      <c r="R95" s="58" t="s">
        <v>1012</v>
      </c>
      <c r="S95" s="375" t="s">
        <v>1917</v>
      </c>
    </row>
    <row r="96" spans="1:19" s="1" customFormat="1" ht="78" customHeight="1" x14ac:dyDescent="0.3">
      <c r="A96" s="413"/>
      <c r="B96" s="401" t="s">
        <v>836</v>
      </c>
      <c r="C96" s="415" t="s">
        <v>1105</v>
      </c>
      <c r="D96" s="428"/>
      <c r="E96" s="487"/>
      <c r="F96" s="487"/>
      <c r="G96" s="494"/>
      <c r="H96" s="426"/>
      <c r="I96" s="426"/>
      <c r="J96" s="427"/>
      <c r="K96" s="487"/>
      <c r="L96" s="487"/>
      <c r="M96" s="494"/>
      <c r="N96" s="487"/>
      <c r="O96" s="487"/>
      <c r="P96" s="494"/>
      <c r="Q96" s="322" t="s">
        <v>190</v>
      </c>
      <c r="R96" s="374" t="s">
        <v>1577</v>
      </c>
      <c r="S96" s="448" t="s">
        <v>1134</v>
      </c>
    </row>
    <row r="97" spans="1:19" s="1" customFormat="1" ht="96.6" x14ac:dyDescent="0.3">
      <c r="A97" s="413"/>
      <c r="B97" s="401" t="s">
        <v>835</v>
      </c>
      <c r="C97" s="304" t="s">
        <v>1923</v>
      </c>
      <c r="D97" s="428"/>
      <c r="E97" s="487"/>
      <c r="F97" s="487"/>
      <c r="G97" s="494"/>
      <c r="H97" s="426"/>
      <c r="I97" s="426"/>
      <c r="J97" s="429"/>
      <c r="K97" s="487"/>
      <c r="L97" s="487"/>
      <c r="M97" s="494"/>
      <c r="N97" s="487"/>
      <c r="O97" s="487"/>
      <c r="P97" s="494"/>
      <c r="Q97" s="322" t="s">
        <v>770</v>
      </c>
      <c r="R97" s="58" t="s">
        <v>837</v>
      </c>
      <c r="S97" s="448" t="s">
        <v>1918</v>
      </c>
    </row>
    <row r="98" spans="1:19" s="1" customFormat="1" ht="13.8" x14ac:dyDescent="0.3">
      <c r="A98" s="413"/>
      <c r="B98" s="401" t="s">
        <v>71</v>
      </c>
      <c r="C98" s="415" t="s">
        <v>190</v>
      </c>
      <c r="D98" s="428"/>
      <c r="E98" s="487"/>
      <c r="F98" s="487"/>
      <c r="G98" s="494"/>
      <c r="H98" s="426"/>
      <c r="I98" s="426"/>
      <c r="J98" s="427"/>
      <c r="K98" s="487"/>
      <c r="L98" s="487"/>
      <c r="M98" s="494"/>
      <c r="N98" s="487"/>
      <c r="O98" s="487"/>
      <c r="P98" s="494"/>
      <c r="Q98" s="253"/>
      <c r="R98" s="247"/>
      <c r="S98" s="254"/>
    </row>
    <row r="99" spans="1:19" x14ac:dyDescent="0.3">
      <c r="A99" s="192"/>
      <c r="B99" s="401" t="s">
        <v>131</v>
      </c>
      <c r="C99" s="415" t="s">
        <v>190</v>
      </c>
      <c r="D99" s="428"/>
      <c r="E99" s="487"/>
      <c r="F99" s="487"/>
      <c r="G99" s="494"/>
      <c r="H99" s="426"/>
      <c r="I99" s="426"/>
      <c r="J99" s="427"/>
      <c r="K99" s="487"/>
      <c r="L99" s="487"/>
      <c r="M99" s="494"/>
      <c r="N99" s="487"/>
      <c r="O99" s="487"/>
      <c r="P99" s="494"/>
      <c r="Q99" s="322" t="s">
        <v>770</v>
      </c>
      <c r="R99" s="62" t="s">
        <v>1041</v>
      </c>
      <c r="S99" s="229" t="s">
        <v>1041</v>
      </c>
    </row>
    <row r="100" spans="1:19" ht="27.6" x14ac:dyDescent="0.3">
      <c r="A100" s="192"/>
      <c r="B100" s="433" t="s">
        <v>954</v>
      </c>
      <c r="C100" s="415" t="s">
        <v>770</v>
      </c>
      <c r="D100" s="428"/>
      <c r="E100" s="487"/>
      <c r="F100" s="487"/>
      <c r="G100" s="494"/>
      <c r="H100" s="426"/>
      <c r="I100" s="426"/>
      <c r="J100" s="427"/>
      <c r="K100" s="487"/>
      <c r="L100" s="487"/>
      <c r="M100" s="494"/>
      <c r="N100" s="487"/>
      <c r="O100" s="487"/>
      <c r="P100" s="494"/>
      <c r="Q100" s="322" t="s">
        <v>770</v>
      </c>
      <c r="R100" s="374" t="s">
        <v>1434</v>
      </c>
      <c r="S100" s="375" t="s">
        <v>1434</v>
      </c>
    </row>
    <row r="101" spans="1:19" ht="27.6" x14ac:dyDescent="0.3">
      <c r="A101" s="192"/>
      <c r="B101" s="433" t="s">
        <v>955</v>
      </c>
      <c r="C101" s="415" t="s">
        <v>770</v>
      </c>
      <c r="D101" s="428"/>
      <c r="E101" s="487"/>
      <c r="F101" s="487"/>
      <c r="G101" s="494"/>
      <c r="H101" s="426"/>
      <c r="I101" s="426"/>
      <c r="J101" s="427"/>
      <c r="K101" s="487"/>
      <c r="L101" s="487"/>
      <c r="M101" s="494"/>
      <c r="N101" s="487"/>
      <c r="O101" s="487"/>
      <c r="P101" s="494"/>
      <c r="Q101" s="322" t="s">
        <v>770</v>
      </c>
      <c r="R101" s="374" t="s">
        <v>1435</v>
      </c>
      <c r="S101" s="375" t="s">
        <v>1435</v>
      </c>
    </row>
    <row r="102" spans="1:19" x14ac:dyDescent="0.3">
      <c r="A102" s="192"/>
      <c r="B102" s="401" t="s">
        <v>211</v>
      </c>
      <c r="C102" s="415" t="s">
        <v>45</v>
      </c>
      <c r="D102" s="428"/>
      <c r="E102" s="487"/>
      <c r="F102" s="487"/>
      <c r="G102" s="494"/>
      <c r="H102" s="426"/>
      <c r="I102" s="426"/>
      <c r="J102" s="427"/>
      <c r="K102" s="487"/>
      <c r="L102" s="487"/>
      <c r="M102" s="494"/>
      <c r="N102" s="487"/>
      <c r="O102" s="487"/>
      <c r="P102" s="494"/>
      <c r="Q102" s="322" t="s">
        <v>45</v>
      </c>
      <c r="R102" s="322" t="s">
        <v>45</v>
      </c>
      <c r="S102" s="97" t="s">
        <v>45</v>
      </c>
    </row>
    <row r="103" spans="1:19" x14ac:dyDescent="0.3">
      <c r="A103" s="192"/>
      <c r="B103" s="401" t="s">
        <v>213</v>
      </c>
      <c r="C103" s="415" t="s">
        <v>45</v>
      </c>
      <c r="D103" s="428"/>
      <c r="E103" s="487"/>
      <c r="F103" s="487"/>
      <c r="G103" s="494"/>
      <c r="H103" s="426"/>
      <c r="I103" s="426"/>
      <c r="J103" s="427"/>
      <c r="K103" s="487"/>
      <c r="L103" s="487"/>
      <c r="M103" s="494"/>
      <c r="N103" s="487"/>
      <c r="O103" s="487"/>
      <c r="P103" s="494"/>
      <c r="Q103" s="322" t="s">
        <v>45</v>
      </c>
      <c r="R103" s="322" t="s">
        <v>45</v>
      </c>
      <c r="S103" s="97" t="s">
        <v>45</v>
      </c>
    </row>
    <row r="104" spans="1:19" x14ac:dyDescent="0.3">
      <c r="A104" s="192"/>
      <c r="B104" s="401" t="s">
        <v>370</v>
      </c>
      <c r="C104" s="415" t="s">
        <v>45</v>
      </c>
      <c r="D104" s="428"/>
      <c r="E104" s="487"/>
      <c r="F104" s="487"/>
      <c r="G104" s="494"/>
      <c r="H104" s="426"/>
      <c r="I104" s="426"/>
      <c r="J104" s="427"/>
      <c r="K104" s="487"/>
      <c r="L104" s="487"/>
      <c r="M104" s="494"/>
      <c r="N104" s="487"/>
      <c r="O104" s="487"/>
      <c r="P104" s="494"/>
      <c r="Q104" s="322" t="s">
        <v>45</v>
      </c>
      <c r="R104" s="322" t="s">
        <v>45</v>
      </c>
      <c r="S104" s="97" t="s">
        <v>45</v>
      </c>
    </row>
    <row r="105" spans="1:19" x14ac:dyDescent="0.3">
      <c r="A105" s="192"/>
      <c r="B105" s="401" t="s">
        <v>214</v>
      </c>
      <c r="C105" s="415" t="s">
        <v>45</v>
      </c>
      <c r="D105" s="428"/>
      <c r="E105" s="487"/>
      <c r="F105" s="487"/>
      <c r="G105" s="494"/>
      <c r="H105" s="426"/>
      <c r="I105" s="426"/>
      <c r="J105" s="427"/>
      <c r="K105" s="487"/>
      <c r="L105" s="487"/>
      <c r="M105" s="494"/>
      <c r="N105" s="487"/>
      <c r="O105" s="487"/>
      <c r="P105" s="494"/>
      <c r="Q105" s="322" t="s">
        <v>45</v>
      </c>
      <c r="R105" s="322" t="s">
        <v>45</v>
      </c>
      <c r="S105" s="97" t="s">
        <v>45</v>
      </c>
    </row>
    <row r="106" spans="1:19" s="1" customFormat="1" ht="15" customHeight="1" x14ac:dyDescent="0.3">
      <c r="A106" s="435" t="s">
        <v>74</v>
      </c>
      <c r="B106" s="392"/>
      <c r="C106" s="394"/>
      <c r="D106" s="395"/>
      <c r="E106" s="486"/>
      <c r="F106" s="486"/>
      <c r="G106" s="493"/>
      <c r="H106" s="425"/>
      <c r="I106" s="425"/>
      <c r="J106" s="436"/>
      <c r="K106" s="486"/>
      <c r="L106" s="486"/>
      <c r="M106" s="493"/>
      <c r="N106" s="486"/>
      <c r="O106" s="486"/>
      <c r="P106" s="493"/>
      <c r="Q106" s="486"/>
      <c r="R106" s="486"/>
      <c r="S106" s="493"/>
    </row>
    <row r="107" spans="1:19" s="1" customFormat="1" ht="13.8" x14ac:dyDescent="0.3">
      <c r="A107" s="413"/>
      <c r="B107" s="401" t="s">
        <v>75</v>
      </c>
      <c r="C107" s="415" t="s">
        <v>45</v>
      </c>
      <c r="D107" s="428"/>
      <c r="E107" s="487"/>
      <c r="F107" s="487"/>
      <c r="G107" s="494"/>
      <c r="H107" s="426"/>
      <c r="I107" s="426"/>
      <c r="J107" s="427"/>
      <c r="K107" s="487"/>
      <c r="L107" s="487"/>
      <c r="M107" s="494"/>
      <c r="N107" s="487"/>
      <c r="O107" s="487"/>
      <c r="P107" s="494"/>
      <c r="Q107" s="487"/>
      <c r="R107" s="487"/>
      <c r="S107" s="494"/>
    </row>
    <row r="108" spans="1:19" s="7" customFormat="1" ht="15" customHeight="1" x14ac:dyDescent="0.3">
      <c r="A108" s="437"/>
      <c r="B108" s="401" t="s">
        <v>219</v>
      </c>
      <c r="C108" s="415" t="s">
        <v>45</v>
      </c>
      <c r="D108" s="428"/>
      <c r="E108" s="487"/>
      <c r="F108" s="487"/>
      <c r="G108" s="494"/>
      <c r="H108" s="426"/>
      <c r="I108" s="426"/>
      <c r="J108" s="430"/>
      <c r="K108" s="487"/>
      <c r="L108" s="487"/>
      <c r="M108" s="494"/>
      <c r="N108" s="487"/>
      <c r="O108" s="487"/>
      <c r="P108" s="494"/>
      <c r="Q108" s="487"/>
      <c r="R108" s="487"/>
      <c r="S108" s="494"/>
    </row>
    <row r="109" spans="1:19" s="1" customFormat="1" ht="13.8" x14ac:dyDescent="0.3">
      <c r="A109" s="413"/>
      <c r="B109" s="401" t="s">
        <v>76</v>
      </c>
      <c r="C109" s="415" t="s">
        <v>45</v>
      </c>
      <c r="D109" s="428"/>
      <c r="E109" s="487"/>
      <c r="F109" s="487"/>
      <c r="G109" s="494"/>
      <c r="H109" s="426"/>
      <c r="I109" s="426"/>
      <c r="J109" s="432"/>
      <c r="K109" s="487"/>
      <c r="L109" s="487"/>
      <c r="M109" s="494"/>
      <c r="N109" s="487"/>
      <c r="O109" s="487"/>
      <c r="P109" s="494"/>
      <c r="Q109" s="487"/>
      <c r="R109" s="487"/>
      <c r="S109" s="494"/>
    </row>
    <row r="110" spans="1:19" s="1" customFormat="1" ht="13.8" x14ac:dyDescent="0.3">
      <c r="A110" s="413"/>
      <c r="B110" s="401" t="s">
        <v>77</v>
      </c>
      <c r="C110" s="415" t="s">
        <v>45</v>
      </c>
      <c r="D110" s="428"/>
      <c r="E110" s="487"/>
      <c r="F110" s="487"/>
      <c r="G110" s="494"/>
      <c r="H110" s="426"/>
      <c r="I110" s="426"/>
      <c r="J110" s="427"/>
      <c r="K110" s="487"/>
      <c r="L110" s="487"/>
      <c r="M110" s="494"/>
      <c r="N110" s="487"/>
      <c r="O110" s="487"/>
      <c r="P110" s="494"/>
      <c r="Q110" s="487"/>
      <c r="R110" s="487"/>
      <c r="S110" s="494"/>
    </row>
    <row r="111" spans="1:19" s="1" customFormat="1" ht="13.8" x14ac:dyDescent="0.3">
      <c r="A111" s="413"/>
      <c r="B111" s="401" t="s">
        <v>78</v>
      </c>
      <c r="C111" s="415" t="s">
        <v>45</v>
      </c>
      <c r="D111" s="428"/>
      <c r="E111" s="487"/>
      <c r="F111" s="487"/>
      <c r="G111" s="494"/>
      <c r="H111" s="431"/>
      <c r="I111" s="431"/>
      <c r="J111" s="427"/>
      <c r="K111" s="487"/>
      <c r="L111" s="487"/>
      <c r="M111" s="494"/>
      <c r="N111" s="487"/>
      <c r="O111" s="487"/>
      <c r="P111" s="494"/>
      <c r="Q111" s="487"/>
      <c r="R111" s="487"/>
      <c r="S111" s="494"/>
    </row>
    <row r="112" spans="1:19" s="1" customFormat="1" ht="13.8" x14ac:dyDescent="0.3">
      <c r="A112" s="413"/>
      <c r="B112" s="401" t="s">
        <v>80</v>
      </c>
      <c r="C112" s="415" t="s">
        <v>45</v>
      </c>
      <c r="D112" s="428"/>
      <c r="E112" s="487"/>
      <c r="F112" s="487"/>
      <c r="G112" s="494"/>
      <c r="H112" s="426"/>
      <c r="I112" s="426"/>
      <c r="J112" s="427"/>
      <c r="K112" s="487"/>
      <c r="L112" s="487"/>
      <c r="M112" s="494"/>
      <c r="N112" s="487"/>
      <c r="O112" s="487"/>
      <c r="P112" s="494"/>
      <c r="Q112" s="487"/>
      <c r="R112" s="487"/>
      <c r="S112" s="494"/>
    </row>
    <row r="113" spans="1:19" s="7" customFormat="1" ht="16.5" customHeight="1" x14ac:dyDescent="0.3">
      <c r="A113" s="437"/>
      <c r="B113" s="401" t="s">
        <v>79</v>
      </c>
      <c r="C113" s="415" t="s">
        <v>45</v>
      </c>
      <c r="D113" s="428"/>
      <c r="E113" s="487"/>
      <c r="F113" s="487"/>
      <c r="G113" s="494"/>
      <c r="H113" s="426"/>
      <c r="I113" s="426"/>
      <c r="J113" s="427"/>
      <c r="K113" s="487"/>
      <c r="L113" s="487"/>
      <c r="M113" s="494"/>
      <c r="N113" s="487"/>
      <c r="O113" s="487"/>
      <c r="P113" s="494"/>
      <c r="Q113" s="487"/>
      <c r="R113" s="487"/>
      <c r="S113" s="494"/>
    </row>
    <row r="114" spans="1:19" s="1" customFormat="1" ht="13.8" x14ac:dyDescent="0.3">
      <c r="A114" s="413"/>
      <c r="B114" s="401" t="s">
        <v>174</v>
      </c>
      <c r="C114" s="415" t="s">
        <v>45</v>
      </c>
      <c r="D114" s="428"/>
      <c r="E114" s="487"/>
      <c r="F114" s="487"/>
      <c r="G114" s="494"/>
      <c r="H114" s="426"/>
      <c r="I114" s="426"/>
      <c r="J114" s="427"/>
      <c r="K114" s="487"/>
      <c r="L114" s="487"/>
      <c r="M114" s="494"/>
      <c r="N114" s="487"/>
      <c r="O114" s="487"/>
      <c r="P114" s="494"/>
      <c r="Q114" s="487"/>
      <c r="R114" s="487"/>
      <c r="S114" s="494"/>
    </row>
    <row r="115" spans="1:19" s="1" customFormat="1" ht="13.8" x14ac:dyDescent="0.3">
      <c r="A115" s="413"/>
      <c r="B115" s="401" t="s">
        <v>173</v>
      </c>
      <c r="C115" s="415" t="s">
        <v>45</v>
      </c>
      <c r="D115" s="428"/>
      <c r="E115" s="487"/>
      <c r="F115" s="487"/>
      <c r="G115" s="494"/>
      <c r="H115" s="426"/>
      <c r="I115" s="426"/>
      <c r="J115" s="427"/>
      <c r="K115" s="487"/>
      <c r="L115" s="487"/>
      <c r="M115" s="494"/>
      <c r="N115" s="487"/>
      <c r="O115" s="487"/>
      <c r="P115" s="494"/>
      <c r="Q115" s="487"/>
      <c r="R115" s="487"/>
      <c r="S115" s="494"/>
    </row>
    <row r="116" spans="1:19" s="1" customFormat="1" ht="13.8" x14ac:dyDescent="0.3">
      <c r="A116" s="413"/>
      <c r="B116" s="401" t="s">
        <v>88</v>
      </c>
      <c r="C116" s="415" t="s">
        <v>45</v>
      </c>
      <c r="D116" s="428"/>
      <c r="E116" s="487"/>
      <c r="F116" s="487"/>
      <c r="G116" s="494"/>
      <c r="H116" s="426"/>
      <c r="I116" s="426"/>
      <c r="J116" s="427"/>
      <c r="K116" s="487"/>
      <c r="L116" s="487"/>
      <c r="M116" s="494"/>
      <c r="N116" s="487"/>
      <c r="O116" s="487"/>
      <c r="P116" s="494"/>
      <c r="Q116" s="487"/>
      <c r="R116" s="487"/>
      <c r="S116" s="494"/>
    </row>
    <row r="117" spans="1:19" s="1" customFormat="1" ht="13.8" x14ac:dyDescent="0.3">
      <c r="A117" s="413"/>
      <c r="B117" s="401" t="s">
        <v>1017</v>
      </c>
      <c r="C117" s="415" t="s">
        <v>45</v>
      </c>
      <c r="D117" s="428"/>
      <c r="E117" s="487"/>
      <c r="F117" s="487"/>
      <c r="G117" s="494"/>
      <c r="H117" s="434"/>
      <c r="I117" s="434"/>
      <c r="J117" s="430"/>
      <c r="K117" s="487"/>
      <c r="L117" s="487"/>
      <c r="M117" s="494"/>
      <c r="N117" s="487"/>
      <c r="O117" s="487"/>
      <c r="P117" s="494"/>
      <c r="Q117" s="487"/>
      <c r="R117" s="487"/>
      <c r="S117" s="494"/>
    </row>
    <row r="118" spans="1:19" s="1" customFormat="1" ht="13.8" x14ac:dyDescent="0.3">
      <c r="A118" s="413"/>
      <c r="B118" s="401" t="s">
        <v>89</v>
      </c>
      <c r="C118" s="415" t="s">
        <v>45</v>
      </c>
      <c r="D118" s="428"/>
      <c r="E118" s="487"/>
      <c r="F118" s="487"/>
      <c r="G118" s="494"/>
      <c r="H118" s="431"/>
      <c r="I118" s="431"/>
      <c r="J118" s="427"/>
      <c r="K118" s="487"/>
      <c r="L118" s="487"/>
      <c r="M118" s="494"/>
      <c r="N118" s="487"/>
      <c r="O118" s="487"/>
      <c r="P118" s="494"/>
      <c r="Q118" s="487"/>
      <c r="R118" s="487"/>
      <c r="S118" s="494"/>
    </row>
    <row r="119" spans="1:19" s="1" customFormat="1" ht="13.8" x14ac:dyDescent="0.3">
      <c r="A119" s="413"/>
      <c r="B119" s="401" t="s">
        <v>200</v>
      </c>
      <c r="C119" s="415" t="s">
        <v>45</v>
      </c>
      <c r="D119" s="428"/>
      <c r="E119" s="487"/>
      <c r="F119" s="487"/>
      <c r="G119" s="494"/>
      <c r="H119" s="426"/>
      <c r="I119" s="426"/>
      <c r="J119" s="427"/>
      <c r="K119" s="487"/>
      <c r="L119" s="487"/>
      <c r="M119" s="494"/>
      <c r="N119" s="487"/>
      <c r="O119" s="487"/>
      <c r="P119" s="494"/>
      <c r="Q119" s="487"/>
      <c r="R119" s="487"/>
      <c r="S119" s="494"/>
    </row>
    <row r="120" spans="1:19" s="1" customFormat="1" ht="13.8" x14ac:dyDescent="0.3">
      <c r="A120" s="393" t="s">
        <v>81</v>
      </c>
      <c r="B120" s="392"/>
      <c r="C120" s="394"/>
      <c r="D120" s="395"/>
      <c r="E120" s="486"/>
      <c r="F120" s="486"/>
      <c r="G120" s="493"/>
      <c r="H120" s="425"/>
      <c r="I120" s="425"/>
      <c r="J120" s="436"/>
      <c r="K120" s="486"/>
      <c r="L120" s="486"/>
      <c r="M120" s="493"/>
      <c r="N120" s="486"/>
      <c r="O120" s="486"/>
      <c r="P120" s="493"/>
      <c r="Q120" s="486"/>
      <c r="R120" s="486"/>
      <c r="S120" s="493"/>
    </row>
    <row r="121" spans="1:19" s="1" customFormat="1" ht="13.8" x14ac:dyDescent="0.3">
      <c r="A121" s="413"/>
      <c r="B121" s="401" t="s">
        <v>82</v>
      </c>
      <c r="C121" s="415" t="s">
        <v>45</v>
      </c>
      <c r="D121" s="428"/>
      <c r="E121" s="487"/>
      <c r="F121" s="487"/>
      <c r="G121" s="494"/>
      <c r="H121" s="426"/>
      <c r="I121" s="426"/>
      <c r="J121" s="427"/>
      <c r="K121" s="487"/>
      <c r="L121" s="487"/>
      <c r="M121" s="494"/>
      <c r="N121" s="487"/>
      <c r="O121" s="487"/>
      <c r="P121" s="494"/>
      <c r="Q121" s="487"/>
      <c r="R121" s="487"/>
      <c r="S121" s="494"/>
    </row>
    <row r="122" spans="1:19" s="1" customFormat="1" ht="13.8" x14ac:dyDescent="0.3">
      <c r="A122" s="413"/>
      <c r="B122" s="401" t="s">
        <v>83</v>
      </c>
      <c r="C122" s="415" t="s">
        <v>45</v>
      </c>
      <c r="D122" s="428"/>
      <c r="E122" s="487"/>
      <c r="F122" s="487"/>
      <c r="G122" s="494"/>
      <c r="H122" s="426"/>
      <c r="I122" s="426"/>
      <c r="J122" s="427"/>
      <c r="K122" s="487"/>
      <c r="L122" s="487"/>
      <c r="M122" s="494"/>
      <c r="N122" s="487"/>
      <c r="O122" s="487"/>
      <c r="P122" s="494"/>
      <c r="Q122" s="487"/>
      <c r="R122" s="487"/>
      <c r="S122" s="494"/>
    </row>
    <row r="123" spans="1:19" s="1" customFormat="1" ht="13.8" x14ac:dyDescent="0.3">
      <c r="A123" s="413"/>
      <c r="B123" s="401" t="s">
        <v>84</v>
      </c>
      <c r="C123" s="415" t="s">
        <v>45</v>
      </c>
      <c r="D123" s="428"/>
      <c r="E123" s="487"/>
      <c r="F123" s="487"/>
      <c r="G123" s="494"/>
      <c r="H123" s="426"/>
      <c r="I123" s="426"/>
      <c r="J123" s="427"/>
      <c r="K123" s="487"/>
      <c r="L123" s="487"/>
      <c r="M123" s="494"/>
      <c r="N123" s="487"/>
      <c r="O123" s="487"/>
      <c r="P123" s="494"/>
      <c r="Q123" s="487"/>
      <c r="R123" s="487"/>
      <c r="S123" s="494"/>
    </row>
    <row r="124" spans="1:19" s="1" customFormat="1" ht="13.8" x14ac:dyDescent="0.3">
      <c r="A124" s="413"/>
      <c r="B124" s="401" t="s">
        <v>310</v>
      </c>
      <c r="C124" s="415" t="s">
        <v>45</v>
      </c>
      <c r="D124" s="428"/>
      <c r="E124" s="487"/>
      <c r="F124" s="487"/>
      <c r="G124" s="494"/>
      <c r="H124" s="426"/>
      <c r="I124" s="426"/>
      <c r="J124" s="427"/>
      <c r="K124" s="487"/>
      <c r="L124" s="487"/>
      <c r="M124" s="494"/>
      <c r="N124" s="487"/>
      <c r="O124" s="487"/>
      <c r="P124" s="494"/>
      <c r="Q124" s="487"/>
      <c r="R124" s="487"/>
      <c r="S124" s="494"/>
    </row>
    <row r="125" spans="1:19" s="1" customFormat="1" ht="13.8" x14ac:dyDescent="0.3">
      <c r="A125" s="413"/>
      <c r="B125" s="401" t="s">
        <v>308</v>
      </c>
      <c r="C125" s="415" t="s">
        <v>45</v>
      </c>
      <c r="D125" s="428"/>
      <c r="E125" s="487"/>
      <c r="F125" s="487"/>
      <c r="G125" s="494"/>
      <c r="H125" s="426"/>
      <c r="I125" s="426"/>
      <c r="J125" s="427"/>
      <c r="K125" s="487"/>
      <c r="L125" s="487"/>
      <c r="M125" s="494"/>
      <c r="N125" s="487"/>
      <c r="O125" s="487"/>
      <c r="P125" s="494"/>
      <c r="Q125" s="487"/>
      <c r="R125" s="487"/>
      <c r="S125" s="494"/>
    </row>
    <row r="126" spans="1:19" s="1" customFormat="1" ht="13.8" x14ac:dyDescent="0.3">
      <c r="A126" s="413"/>
      <c r="B126" s="401" t="s">
        <v>85</v>
      </c>
      <c r="C126" s="415" t="s">
        <v>45</v>
      </c>
      <c r="D126" s="428"/>
      <c r="E126" s="487"/>
      <c r="F126" s="487"/>
      <c r="G126" s="494"/>
      <c r="H126" s="426"/>
      <c r="I126" s="434"/>
      <c r="J126" s="430"/>
      <c r="K126" s="487"/>
      <c r="L126" s="487"/>
      <c r="M126" s="494"/>
      <c r="N126" s="487"/>
      <c r="O126" s="487"/>
      <c r="P126" s="494"/>
      <c r="Q126" s="487"/>
      <c r="R126" s="487"/>
      <c r="S126" s="494"/>
    </row>
    <row r="127" spans="1:19" s="1" customFormat="1" ht="13.8" x14ac:dyDescent="0.3">
      <c r="A127" s="413"/>
      <c r="B127" s="401" t="s">
        <v>433</v>
      </c>
      <c r="C127" s="415" t="s">
        <v>45</v>
      </c>
      <c r="D127" s="428"/>
      <c r="E127" s="487"/>
      <c r="F127" s="487"/>
      <c r="G127" s="494"/>
      <c r="H127" s="426"/>
      <c r="I127" s="434"/>
      <c r="J127" s="427"/>
      <c r="K127" s="487"/>
      <c r="L127" s="487"/>
      <c r="M127" s="494"/>
      <c r="N127" s="487"/>
      <c r="O127" s="487"/>
      <c r="P127" s="494"/>
      <c r="Q127" s="487"/>
      <c r="R127" s="487"/>
      <c r="S127" s="494"/>
    </row>
    <row r="128" spans="1:19" s="7" customFormat="1" ht="13.8" x14ac:dyDescent="0.3">
      <c r="A128" s="437"/>
      <c r="B128" s="401" t="s">
        <v>220</v>
      </c>
      <c r="C128" s="415" t="s">
        <v>45</v>
      </c>
      <c r="D128" s="428"/>
      <c r="E128" s="487"/>
      <c r="F128" s="487"/>
      <c r="G128" s="494"/>
      <c r="H128" s="438"/>
      <c r="I128" s="434"/>
      <c r="J128" s="427"/>
      <c r="K128" s="487"/>
      <c r="L128" s="487"/>
      <c r="M128" s="494"/>
      <c r="N128" s="487"/>
      <c r="O128" s="487"/>
      <c r="P128" s="494"/>
      <c r="Q128" s="487"/>
      <c r="R128" s="487"/>
      <c r="S128" s="494"/>
    </row>
    <row r="129" spans="1:19" s="7" customFormat="1" ht="13.8" x14ac:dyDescent="0.3">
      <c r="A129" s="437"/>
      <c r="B129" s="401" t="s">
        <v>221</v>
      </c>
      <c r="C129" s="415" t="s">
        <v>45</v>
      </c>
      <c r="D129" s="428"/>
      <c r="E129" s="487"/>
      <c r="F129" s="487"/>
      <c r="G129" s="494"/>
      <c r="H129" s="426"/>
      <c r="I129" s="426"/>
      <c r="J129" s="427"/>
      <c r="K129" s="487"/>
      <c r="L129" s="487"/>
      <c r="M129" s="494"/>
      <c r="N129" s="487"/>
      <c r="O129" s="487"/>
      <c r="P129" s="494"/>
      <c r="Q129" s="487"/>
      <c r="R129" s="487"/>
      <c r="S129" s="494"/>
    </row>
    <row r="130" spans="1:19" s="7" customFormat="1" ht="13.8" x14ac:dyDescent="0.3">
      <c r="A130" s="437"/>
      <c r="B130" s="401" t="s">
        <v>222</v>
      </c>
      <c r="C130" s="415" t="s">
        <v>45</v>
      </c>
      <c r="D130" s="428"/>
      <c r="E130" s="487"/>
      <c r="F130" s="487"/>
      <c r="G130" s="494"/>
      <c r="H130" s="426"/>
      <c r="I130" s="426"/>
      <c r="J130" s="430"/>
      <c r="K130" s="487"/>
      <c r="L130" s="487"/>
      <c r="M130" s="494"/>
      <c r="N130" s="487"/>
      <c r="O130" s="487"/>
      <c r="P130" s="494"/>
      <c r="Q130" s="487"/>
      <c r="R130" s="487"/>
      <c r="S130" s="494"/>
    </row>
    <row r="131" spans="1:19" s="1" customFormat="1" ht="13.8" x14ac:dyDescent="0.3">
      <c r="A131" s="413"/>
      <c r="B131" s="401" t="s">
        <v>223</v>
      </c>
      <c r="C131" s="415" t="s">
        <v>45</v>
      </c>
      <c r="D131" s="428"/>
      <c r="E131" s="487"/>
      <c r="F131" s="487"/>
      <c r="G131" s="494"/>
      <c r="H131" s="426"/>
      <c r="I131" s="426"/>
      <c r="J131" s="427"/>
      <c r="K131" s="487"/>
      <c r="L131" s="487"/>
      <c r="M131" s="494"/>
      <c r="N131" s="487"/>
      <c r="O131" s="487"/>
      <c r="P131" s="494"/>
      <c r="Q131" s="487"/>
      <c r="R131" s="487"/>
      <c r="S131" s="494"/>
    </row>
    <row r="132" spans="1:19" s="1" customFormat="1" ht="13.8" x14ac:dyDescent="0.3">
      <c r="A132" s="413"/>
      <c r="B132" s="401" t="s">
        <v>224</v>
      </c>
      <c r="C132" s="415" t="s">
        <v>45</v>
      </c>
      <c r="D132" s="428"/>
      <c r="E132" s="487"/>
      <c r="F132" s="487"/>
      <c r="G132" s="494"/>
      <c r="H132" s="426"/>
      <c r="I132" s="426"/>
      <c r="J132" s="427"/>
      <c r="K132" s="487"/>
      <c r="L132" s="487"/>
      <c r="M132" s="494"/>
      <c r="N132" s="487"/>
      <c r="O132" s="487"/>
      <c r="P132" s="494"/>
      <c r="Q132" s="487"/>
      <c r="R132" s="487"/>
      <c r="S132" s="494"/>
    </row>
    <row r="133" spans="1:19" s="1" customFormat="1" ht="12.75" customHeight="1" x14ac:dyDescent="0.3">
      <c r="A133" s="413"/>
      <c r="B133" s="401" t="s">
        <v>86</v>
      </c>
      <c r="C133" s="415" t="s">
        <v>45</v>
      </c>
      <c r="D133" s="428"/>
      <c r="E133" s="487"/>
      <c r="F133" s="487"/>
      <c r="G133" s="494"/>
      <c r="H133" s="426"/>
      <c r="I133" s="426"/>
      <c r="J133" s="427"/>
      <c r="K133" s="487"/>
      <c r="L133" s="487"/>
      <c r="M133" s="494"/>
      <c r="N133" s="487"/>
      <c r="O133" s="487"/>
      <c r="P133" s="494"/>
      <c r="Q133" s="487"/>
      <c r="R133" s="487"/>
      <c r="S133" s="494"/>
    </row>
    <row r="134" spans="1:19" s="1" customFormat="1" ht="13.8" x14ac:dyDescent="0.3">
      <c r="A134" s="413"/>
      <c r="B134" s="401" t="s">
        <v>93</v>
      </c>
      <c r="C134" s="415" t="s">
        <v>45</v>
      </c>
      <c r="D134" s="428"/>
      <c r="E134" s="487"/>
      <c r="F134" s="487"/>
      <c r="G134" s="494"/>
      <c r="H134" s="426"/>
      <c r="I134" s="426"/>
      <c r="J134" s="427"/>
      <c r="K134" s="487"/>
      <c r="L134" s="487"/>
      <c r="M134" s="494"/>
      <c r="N134" s="487"/>
      <c r="O134" s="487"/>
      <c r="P134" s="494"/>
      <c r="Q134" s="487"/>
      <c r="R134" s="487"/>
      <c r="S134" s="494"/>
    </row>
    <row r="135" spans="1:19" s="1" customFormat="1" ht="13.5" customHeight="1" x14ac:dyDescent="0.3">
      <c r="A135" s="413"/>
      <c r="B135" s="401" t="s">
        <v>87</v>
      </c>
      <c r="C135" s="415" t="s">
        <v>45</v>
      </c>
      <c r="D135" s="428"/>
      <c r="E135" s="487"/>
      <c r="F135" s="487"/>
      <c r="G135" s="494"/>
      <c r="H135" s="426"/>
      <c r="I135" s="426"/>
      <c r="J135" s="427"/>
      <c r="K135" s="487"/>
      <c r="L135" s="487"/>
      <c r="M135" s="494"/>
      <c r="N135" s="487"/>
      <c r="O135" s="487"/>
      <c r="P135" s="494"/>
      <c r="Q135" s="487"/>
      <c r="R135" s="487"/>
      <c r="S135" s="494"/>
    </row>
    <row r="136" spans="1:19" s="7" customFormat="1" ht="16.5" customHeight="1" x14ac:dyDescent="0.3">
      <c r="A136" s="437"/>
      <c r="B136" s="401" t="s">
        <v>229</v>
      </c>
      <c r="C136" s="415" t="s">
        <v>45</v>
      </c>
      <c r="D136" s="428"/>
      <c r="E136" s="487"/>
      <c r="F136" s="487"/>
      <c r="G136" s="494"/>
      <c r="H136" s="426"/>
      <c r="I136" s="426"/>
      <c r="J136" s="427"/>
      <c r="K136" s="487"/>
      <c r="L136" s="487"/>
      <c r="M136" s="494"/>
      <c r="N136" s="487"/>
      <c r="O136" s="487"/>
      <c r="P136" s="494"/>
      <c r="Q136" s="487"/>
      <c r="R136" s="487"/>
      <c r="S136" s="494"/>
    </row>
    <row r="137" spans="1:19" s="1" customFormat="1" ht="39" customHeight="1" x14ac:dyDescent="0.3">
      <c r="A137" s="413"/>
      <c r="B137" s="401" t="s">
        <v>233</v>
      </c>
      <c r="C137" s="415" t="s">
        <v>45</v>
      </c>
      <c r="D137" s="428"/>
      <c r="E137" s="487"/>
      <c r="F137" s="487"/>
      <c r="G137" s="494"/>
      <c r="H137" s="434"/>
      <c r="I137" s="434"/>
      <c r="J137" s="430"/>
      <c r="K137" s="487"/>
      <c r="L137" s="487"/>
      <c r="M137" s="494"/>
      <c r="N137" s="487"/>
      <c r="O137" s="487"/>
      <c r="P137" s="494"/>
      <c r="Q137" s="487"/>
      <c r="R137" s="487"/>
      <c r="S137" s="494"/>
    </row>
    <row r="138" spans="1:19" s="1" customFormat="1" ht="44.25" customHeight="1" x14ac:dyDescent="0.3">
      <c r="A138" s="413"/>
      <c r="B138" s="401" t="s">
        <v>234</v>
      </c>
      <c r="C138" s="415" t="s">
        <v>45</v>
      </c>
      <c r="D138" s="428"/>
      <c r="E138" s="487"/>
      <c r="F138" s="487"/>
      <c r="G138" s="494"/>
      <c r="H138" s="434"/>
      <c r="I138" s="434"/>
      <c r="J138" s="430"/>
      <c r="K138" s="487"/>
      <c r="L138" s="487"/>
      <c r="M138" s="494"/>
      <c r="N138" s="487"/>
      <c r="O138" s="487"/>
      <c r="P138" s="494"/>
      <c r="Q138" s="487"/>
      <c r="R138" s="487"/>
      <c r="S138" s="494"/>
    </row>
    <row r="139" spans="1:19" s="1" customFormat="1" ht="26.25" customHeight="1" x14ac:dyDescent="0.3">
      <c r="A139" s="413"/>
      <c r="B139" s="401" t="s">
        <v>235</v>
      </c>
      <c r="C139" s="415" t="s">
        <v>45</v>
      </c>
      <c r="D139" s="428"/>
      <c r="E139" s="487"/>
      <c r="F139" s="487"/>
      <c r="G139" s="494"/>
      <c r="H139" s="431"/>
      <c r="I139" s="431"/>
      <c r="J139" s="430"/>
      <c r="K139" s="487"/>
      <c r="L139" s="487"/>
      <c r="M139" s="494"/>
      <c r="N139" s="487"/>
      <c r="O139" s="487"/>
      <c r="P139" s="494"/>
      <c r="Q139" s="487"/>
      <c r="R139" s="487"/>
      <c r="S139" s="494"/>
    </row>
    <row r="140" spans="1:19" s="1" customFormat="1" ht="42" customHeight="1" x14ac:dyDescent="0.3">
      <c r="A140" s="413"/>
      <c r="B140" s="401" t="s">
        <v>236</v>
      </c>
      <c r="C140" s="415" t="s">
        <v>45</v>
      </c>
      <c r="D140" s="428"/>
      <c r="E140" s="487"/>
      <c r="F140" s="487"/>
      <c r="G140" s="494"/>
      <c r="H140" s="426"/>
      <c r="I140" s="426"/>
      <c r="J140" s="427"/>
      <c r="K140" s="487"/>
      <c r="L140" s="487"/>
      <c r="M140" s="494"/>
      <c r="N140" s="487"/>
      <c r="O140" s="487"/>
      <c r="P140" s="494"/>
      <c r="Q140" s="487"/>
      <c r="R140" s="487"/>
      <c r="S140" s="494"/>
    </row>
    <row r="141" spans="1:19" s="1" customFormat="1" x14ac:dyDescent="0.3">
      <c r="A141" s="391" t="s">
        <v>90</v>
      </c>
      <c r="B141" s="392"/>
      <c r="C141" s="394"/>
      <c r="D141" s="390"/>
      <c r="E141" s="486"/>
      <c r="F141" s="486"/>
      <c r="G141" s="493"/>
      <c r="H141" s="411"/>
      <c r="I141" s="411"/>
      <c r="J141" s="412"/>
      <c r="K141" s="486"/>
      <c r="L141" s="486"/>
      <c r="M141" s="493"/>
      <c r="N141" s="486"/>
      <c r="O141" s="486"/>
      <c r="P141" s="493"/>
      <c r="Q141" s="486"/>
      <c r="R141" s="486"/>
      <c r="S141" s="493"/>
    </row>
    <row r="142" spans="1:19" s="144" customFormat="1" ht="15" customHeight="1" x14ac:dyDescent="0.3">
      <c r="A142" s="439"/>
      <c r="B142" s="401" t="s">
        <v>890</v>
      </c>
      <c r="C142" s="440" t="s">
        <v>924</v>
      </c>
      <c r="D142" s="441" t="s">
        <v>905</v>
      </c>
      <c r="E142" s="489"/>
      <c r="F142" s="487"/>
      <c r="G142" s="487"/>
      <c r="H142" s="489"/>
      <c r="I142" s="487"/>
      <c r="J142" s="494"/>
      <c r="K142" s="489"/>
      <c r="L142" s="487"/>
      <c r="M142" s="487"/>
      <c r="N142" s="489"/>
      <c r="O142" s="487"/>
      <c r="P142" s="487"/>
      <c r="Q142" s="489"/>
      <c r="R142" s="487"/>
      <c r="S142" s="494"/>
    </row>
    <row r="143" spans="1:19" s="144" customFormat="1" ht="15" customHeight="1" x14ac:dyDescent="0.3">
      <c r="A143" s="439"/>
      <c r="B143" s="401" t="s">
        <v>891</v>
      </c>
      <c r="C143" s="440" t="s">
        <v>925</v>
      </c>
      <c r="D143" s="441" t="s">
        <v>906</v>
      </c>
      <c r="E143" s="489"/>
      <c r="F143" s="487"/>
      <c r="G143" s="487"/>
      <c r="H143" s="489"/>
      <c r="I143" s="487"/>
      <c r="J143" s="494"/>
      <c r="K143" s="489"/>
      <c r="L143" s="487"/>
      <c r="M143" s="487"/>
      <c r="N143" s="489"/>
      <c r="O143" s="487"/>
      <c r="P143" s="487"/>
      <c r="Q143" s="489"/>
      <c r="R143" s="487"/>
      <c r="S143" s="494"/>
    </row>
    <row r="144" spans="1:19" s="144" customFormat="1" ht="15" customHeight="1" x14ac:dyDescent="0.3">
      <c r="A144" s="439"/>
      <c r="B144" s="442" t="s">
        <v>91</v>
      </c>
      <c r="C144" s="440">
        <v>0.8</v>
      </c>
      <c r="D144" s="441" t="s">
        <v>907</v>
      </c>
      <c r="E144" s="490"/>
      <c r="F144" s="498"/>
      <c r="G144" s="496"/>
      <c r="H144" s="490"/>
      <c r="I144" s="498"/>
      <c r="J144" s="496"/>
      <c r="K144" s="490"/>
      <c r="L144" s="498"/>
      <c r="M144" s="496"/>
      <c r="N144" s="490"/>
      <c r="O144" s="498"/>
      <c r="P144" s="496"/>
      <c r="Q144" s="490"/>
      <c r="R144" s="498"/>
      <c r="S144" s="496"/>
    </row>
    <row r="145" spans="1:19" s="144" customFormat="1" x14ac:dyDescent="0.3">
      <c r="A145" s="439"/>
      <c r="B145" s="442" t="s">
        <v>346</v>
      </c>
      <c r="C145" s="440" t="s">
        <v>45</v>
      </c>
      <c r="D145" s="441" t="s">
        <v>908</v>
      </c>
      <c r="E145" s="490"/>
      <c r="F145" s="498"/>
      <c r="G145" s="496"/>
      <c r="H145" s="490"/>
      <c r="I145" s="498"/>
      <c r="J145" s="496"/>
      <c r="K145" s="490"/>
      <c r="L145" s="498"/>
      <c r="M145" s="496"/>
      <c r="N145" s="490"/>
      <c r="O145" s="498"/>
      <c r="P145" s="496"/>
      <c r="Q145" s="490"/>
      <c r="R145" s="498"/>
      <c r="S145" s="496"/>
    </row>
    <row r="146" spans="1:19" s="144" customFormat="1" x14ac:dyDescent="0.3">
      <c r="A146" s="439"/>
      <c r="B146" s="442" t="s">
        <v>1081</v>
      </c>
      <c r="C146" s="440">
        <v>0.18</v>
      </c>
      <c r="D146" s="441" t="s">
        <v>910</v>
      </c>
      <c r="E146" s="490"/>
      <c r="F146" s="498"/>
      <c r="G146" s="496"/>
      <c r="H146" s="490"/>
      <c r="I146" s="498"/>
      <c r="J146" s="496"/>
      <c r="K146" s="490"/>
      <c r="L146" s="498"/>
      <c r="M146" s="496"/>
      <c r="N146" s="490"/>
      <c r="O146" s="498"/>
      <c r="P146" s="496"/>
      <c r="Q146" s="490"/>
      <c r="R146" s="498"/>
      <c r="S146" s="496"/>
    </row>
    <row r="147" spans="1:19" s="144" customFormat="1" x14ac:dyDescent="0.3">
      <c r="A147" s="439"/>
      <c r="B147" s="401" t="s">
        <v>248</v>
      </c>
      <c r="C147" s="399"/>
      <c r="D147" s="441" t="s">
        <v>669</v>
      </c>
      <c r="E147" s="491"/>
      <c r="F147" s="488"/>
      <c r="G147" s="495"/>
      <c r="H147" s="491"/>
      <c r="I147" s="488"/>
      <c r="J147" s="495"/>
      <c r="K147" s="491"/>
      <c r="L147" s="488"/>
      <c r="M147" s="495"/>
      <c r="N147" s="491"/>
      <c r="O147" s="488"/>
      <c r="P147" s="495"/>
      <c r="Q147" s="491"/>
      <c r="R147" s="488"/>
      <c r="S147" s="495"/>
    </row>
    <row r="148" spans="1:19" s="144" customFormat="1" x14ac:dyDescent="0.3">
      <c r="A148" s="439"/>
      <c r="B148" s="401" t="s">
        <v>895</v>
      </c>
      <c r="C148" s="399" t="s">
        <v>1021</v>
      </c>
      <c r="D148" s="441" t="s">
        <v>909</v>
      </c>
      <c r="E148" s="491"/>
      <c r="F148" s="488"/>
      <c r="G148" s="488"/>
      <c r="H148" s="491"/>
      <c r="I148" s="488"/>
      <c r="J148" s="495"/>
      <c r="K148" s="491"/>
      <c r="L148" s="488"/>
      <c r="M148" s="488"/>
      <c r="N148" s="491"/>
      <c r="O148" s="488"/>
      <c r="P148" s="488"/>
      <c r="Q148" s="491"/>
      <c r="R148" s="488"/>
      <c r="S148" s="495"/>
    </row>
    <row r="149" spans="1:19" s="144" customFormat="1" x14ac:dyDescent="0.3">
      <c r="A149" s="439"/>
      <c r="B149" s="401" t="s">
        <v>899</v>
      </c>
      <c r="C149" s="399" t="s">
        <v>770</v>
      </c>
      <c r="D149" s="441" t="s">
        <v>900</v>
      </c>
      <c r="E149" s="491"/>
      <c r="F149" s="488"/>
      <c r="G149" s="488"/>
      <c r="H149" s="491"/>
      <c r="I149" s="488"/>
      <c r="J149" s="495"/>
      <c r="K149" s="491"/>
      <c r="L149" s="488"/>
      <c r="M149" s="488"/>
      <c r="N149" s="491"/>
      <c r="O149" s="488"/>
      <c r="P149" s="488"/>
      <c r="Q149" s="491"/>
      <c r="R149" s="488"/>
      <c r="S149" s="495"/>
    </row>
    <row r="150" spans="1:19" s="144" customFormat="1" x14ac:dyDescent="0.3">
      <c r="A150" s="439"/>
      <c r="B150" s="401" t="s">
        <v>892</v>
      </c>
      <c r="C150" s="399" t="s">
        <v>770</v>
      </c>
      <c r="D150" s="441" t="s">
        <v>897</v>
      </c>
      <c r="E150" s="491"/>
      <c r="F150" s="488"/>
      <c r="G150" s="488"/>
      <c r="H150" s="491"/>
      <c r="I150" s="488"/>
      <c r="J150" s="495"/>
      <c r="K150" s="491"/>
      <c r="L150" s="488"/>
      <c r="M150" s="488"/>
      <c r="N150" s="491"/>
      <c r="O150" s="488"/>
      <c r="P150" s="488"/>
      <c r="Q150" s="491"/>
      <c r="R150" s="488"/>
      <c r="S150" s="495"/>
    </row>
    <row r="151" spans="1:19" s="144" customFormat="1" x14ac:dyDescent="0.3">
      <c r="A151" s="439"/>
      <c r="B151" s="401" t="s">
        <v>893</v>
      </c>
      <c r="C151" s="399">
        <v>120</v>
      </c>
      <c r="D151" s="441" t="s">
        <v>898</v>
      </c>
      <c r="E151" s="491"/>
      <c r="F151" s="488"/>
      <c r="G151" s="488"/>
      <c r="H151" s="491"/>
      <c r="I151" s="488"/>
      <c r="J151" s="495"/>
      <c r="K151" s="491"/>
      <c r="L151" s="488"/>
      <c r="M151" s="488"/>
      <c r="N151" s="491"/>
      <c r="O151" s="488"/>
      <c r="P151" s="488"/>
      <c r="Q151" s="491"/>
      <c r="R151" s="488"/>
      <c r="S151" s="495"/>
    </row>
    <row r="152" spans="1:19" s="144" customFormat="1" x14ac:dyDescent="0.3">
      <c r="A152" s="439"/>
      <c r="B152" s="401" t="s">
        <v>894</v>
      </c>
      <c r="C152" s="399" t="s">
        <v>1022</v>
      </c>
      <c r="D152" s="441" t="s">
        <v>904</v>
      </c>
      <c r="E152" s="491"/>
      <c r="F152" s="488"/>
      <c r="G152" s="488"/>
      <c r="H152" s="491"/>
      <c r="I152" s="488"/>
      <c r="J152" s="495"/>
      <c r="K152" s="491"/>
      <c r="L152" s="488"/>
      <c r="M152" s="488"/>
      <c r="N152" s="491"/>
      <c r="O152" s="488"/>
      <c r="P152" s="488"/>
      <c r="Q152" s="491"/>
      <c r="R152" s="488"/>
      <c r="S152" s="495"/>
    </row>
    <row r="153" spans="1:19" s="144" customFormat="1" x14ac:dyDescent="0.3">
      <c r="A153" s="439"/>
      <c r="B153" s="401" t="s">
        <v>896</v>
      </c>
      <c r="C153" s="399" t="s">
        <v>770</v>
      </c>
      <c r="D153" s="441" t="s">
        <v>901</v>
      </c>
      <c r="E153" s="491"/>
      <c r="F153" s="488"/>
      <c r="G153" s="488"/>
      <c r="H153" s="491"/>
      <c r="I153" s="488"/>
      <c r="J153" s="495"/>
      <c r="K153" s="491"/>
      <c r="L153" s="488"/>
      <c r="M153" s="488"/>
      <c r="N153" s="491"/>
      <c r="O153" s="488"/>
      <c r="P153" s="488"/>
      <c r="Q153" s="491"/>
      <c r="R153" s="488"/>
      <c r="S153" s="495"/>
    </row>
    <row r="154" spans="1:19" s="144" customFormat="1" ht="15" thickBot="1" x14ac:dyDescent="0.35">
      <c r="A154" s="443"/>
      <c r="B154" s="444" t="s">
        <v>1023</v>
      </c>
      <c r="C154" s="383" t="s">
        <v>1024</v>
      </c>
      <c r="D154" s="445"/>
      <c r="E154" s="492"/>
      <c r="F154" s="497"/>
      <c r="G154" s="497"/>
      <c r="H154" s="492"/>
      <c r="I154" s="497"/>
      <c r="J154" s="499"/>
      <c r="K154" s="492"/>
      <c r="L154" s="497"/>
      <c r="M154" s="497"/>
      <c r="N154" s="492"/>
      <c r="O154" s="497"/>
      <c r="P154" s="497"/>
      <c r="Q154" s="492"/>
      <c r="R154" s="497"/>
      <c r="S154" s="499"/>
    </row>
  </sheetData>
  <mergeCells count="100">
    <mergeCell ref="Q26:S26"/>
    <mergeCell ref="K27:M27"/>
    <mergeCell ref="N27:P27"/>
    <mergeCell ref="Q27:S27"/>
    <mergeCell ref="K28:M28"/>
    <mergeCell ref="N28:P28"/>
    <mergeCell ref="Q28:S28"/>
    <mergeCell ref="Q10:S10"/>
    <mergeCell ref="Q14:S14"/>
    <mergeCell ref="N10:P10"/>
    <mergeCell ref="N14:P14"/>
    <mergeCell ref="T13:Y13"/>
    <mergeCell ref="U15:Z15"/>
    <mergeCell ref="K10:M10"/>
    <mergeCell ref="K14:M14"/>
    <mergeCell ref="E10:G10"/>
    <mergeCell ref="H10:J10"/>
    <mergeCell ref="E17:G17"/>
    <mergeCell ref="H17:J17"/>
    <mergeCell ref="E16:G16"/>
    <mergeCell ref="H16:J16"/>
    <mergeCell ref="E21:G21"/>
    <mergeCell ref="H21:J21"/>
    <mergeCell ref="E25:G25"/>
    <mergeCell ref="H25:J25"/>
    <mergeCell ref="U16:Z16"/>
    <mergeCell ref="E19:G19"/>
    <mergeCell ref="H19:J19"/>
    <mergeCell ref="U19:Z19"/>
    <mergeCell ref="U17:Z17"/>
    <mergeCell ref="E18:G18"/>
    <mergeCell ref="H18:J18"/>
    <mergeCell ref="U18:Z18"/>
    <mergeCell ref="K16:M16"/>
    <mergeCell ref="N16:P16"/>
    <mergeCell ref="Q16:S16"/>
    <mergeCell ref="K17:M17"/>
    <mergeCell ref="N17:P17"/>
    <mergeCell ref="Q17:S17"/>
    <mergeCell ref="K18:M18"/>
    <mergeCell ref="N18:P18"/>
    <mergeCell ref="Q18:S18"/>
    <mergeCell ref="K19:M19"/>
    <mergeCell ref="N19:P19"/>
    <mergeCell ref="Q19:S19"/>
    <mergeCell ref="U21:Z21"/>
    <mergeCell ref="E20:G20"/>
    <mergeCell ref="H20:J20"/>
    <mergeCell ref="U20:Z20"/>
    <mergeCell ref="E23:G23"/>
    <mergeCell ref="H23:J23"/>
    <mergeCell ref="U23:Z23"/>
    <mergeCell ref="E22:G22"/>
    <mergeCell ref="H22:J22"/>
    <mergeCell ref="U22:Z22"/>
    <mergeCell ref="K21:M21"/>
    <mergeCell ref="N21:P21"/>
    <mergeCell ref="Q21:S21"/>
    <mergeCell ref="K22:M22"/>
    <mergeCell ref="N22:P22"/>
    <mergeCell ref="Q22:S22"/>
    <mergeCell ref="K20:M20"/>
    <mergeCell ref="N20:P20"/>
    <mergeCell ref="Q20:S20"/>
    <mergeCell ref="K23:M23"/>
    <mergeCell ref="N23:P23"/>
    <mergeCell ref="Q23:S23"/>
    <mergeCell ref="E28:G28"/>
    <mergeCell ref="H28:J28"/>
    <mergeCell ref="U28:Z28"/>
    <mergeCell ref="K29:M29"/>
    <mergeCell ref="N29:P29"/>
    <mergeCell ref="Q29:S29"/>
    <mergeCell ref="U25:Z25"/>
    <mergeCell ref="E24:G24"/>
    <mergeCell ref="H24:J24"/>
    <mergeCell ref="U24:Z24"/>
    <mergeCell ref="E27:G27"/>
    <mergeCell ref="H27:J27"/>
    <mergeCell ref="U27:Z27"/>
    <mergeCell ref="E26:G26"/>
    <mergeCell ref="H26:J26"/>
    <mergeCell ref="U26:Z26"/>
    <mergeCell ref="K25:M25"/>
    <mergeCell ref="N25:P25"/>
    <mergeCell ref="Q25:S25"/>
    <mergeCell ref="K26:M26"/>
    <mergeCell ref="N26:P26"/>
    <mergeCell ref="K24:M24"/>
    <mergeCell ref="N24:P24"/>
    <mergeCell ref="Q24:S24"/>
    <mergeCell ref="U32:Z32"/>
    <mergeCell ref="U31:Z31"/>
    <mergeCell ref="U30:Z30"/>
    <mergeCell ref="K32:M32"/>
    <mergeCell ref="N32:P32"/>
    <mergeCell ref="Q32:S32"/>
    <mergeCell ref="E29:G29"/>
    <mergeCell ref="H29:J29"/>
    <mergeCell ref="U29:Z29"/>
  </mergeCells>
  <conditionalFormatting sqref="B7">
    <cfRule type="expression" dxfId="78" priority="2">
      <formula>$A7&lt;&gt;0</formula>
    </cfRule>
  </conditionalFormatting>
  <conditionalFormatting sqref="B38">
    <cfRule type="expression" dxfId="77" priority="3">
      <formula>$A38&lt;&gt;0</formula>
    </cfRule>
  </conditionalFormatting>
  <conditionalFormatting sqref="B46">
    <cfRule type="expression" dxfId="76" priority="4">
      <formula>$A46&lt;&gt;0</formula>
    </cfRule>
  </conditionalFormatting>
  <conditionalFormatting sqref="C54">
    <cfRule type="expression" dxfId="75" priority="8">
      <formula>$A54&lt;&gt;0</formula>
    </cfRule>
  </conditionalFormatting>
  <conditionalFormatting sqref="C74:C75">
    <cfRule type="expression" dxfId="74" priority="5">
      <formula>$A74&lt;&gt;0</formula>
    </cfRule>
  </conditionalFormatting>
  <conditionalFormatting sqref="C97">
    <cfRule type="expression" dxfId="73" priority="1">
      <formula>$A97&lt;&gt;0</formula>
    </cfRule>
  </conditionalFormatting>
  <conditionalFormatting sqref="Q90:S90">
    <cfRule type="expression" dxfId="72" priority="6">
      <formula>$A90&lt;&gt;0</formula>
    </cfRule>
  </conditionalFormatting>
  <conditionalFormatting sqref="Q98:S98">
    <cfRule type="expression" dxfId="71" priority="9">
      <formula>$A98&lt;&gt;0</formula>
    </cfRule>
  </conditionalFormatting>
  <conditionalFormatting sqref="R99:S99">
    <cfRule type="expression" dxfId="70" priority="10">
      <formula>$A99&lt;&gt;0</formula>
    </cfRule>
  </conditionalFormatting>
  <conditionalFormatting sqref="S87:S88">
    <cfRule type="expression" dxfId="69" priority="15">
      <formula>$A87&lt;&gt;0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2:X154"/>
  <sheetViews>
    <sheetView zoomScale="70" zoomScaleNormal="70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K14" sqref="K14:M14"/>
    </sheetView>
  </sheetViews>
  <sheetFormatPr defaultColWidth="9.109375" defaultRowHeight="14.4" x14ac:dyDescent="0.3"/>
  <cols>
    <col min="1" max="1" width="4.5546875" style="234" customWidth="1"/>
    <col min="2" max="2" width="52.6640625" style="234" customWidth="1"/>
    <col min="3" max="4" width="27.6640625" style="234" customWidth="1"/>
    <col min="5" max="5" width="29" style="234" customWidth="1"/>
    <col min="6" max="6" width="29.33203125" style="234" customWidth="1"/>
    <col min="7" max="7" width="29.44140625" style="234" customWidth="1"/>
    <col min="8" max="8" width="31.44140625" style="234" customWidth="1"/>
    <col min="9" max="9" width="34.33203125" style="234" customWidth="1"/>
    <col min="10" max="10" width="34.6640625" style="234" customWidth="1"/>
    <col min="11" max="11" width="63.6640625" style="234" customWidth="1"/>
    <col min="12" max="12" width="63" style="234" customWidth="1"/>
    <col min="13" max="13" width="52.6640625" style="234" customWidth="1"/>
    <col min="14" max="17" width="9.109375" style="234" customWidth="1"/>
    <col min="18" max="18" width="26.109375" style="234" hidden="1" customWidth="1"/>
    <col min="19" max="19" width="7.88671875" style="234" hidden="1" customWidth="1"/>
    <col min="20" max="20" width="61.5546875" style="234" hidden="1" customWidth="1"/>
    <col min="21" max="21" width="27.109375" style="234" hidden="1" customWidth="1"/>
    <col min="22" max="22" width="8.5546875" style="234" hidden="1" customWidth="1"/>
    <col min="23" max="23" width="55.44140625" style="234" hidden="1" customWidth="1"/>
    <col min="24" max="24" width="27.109375" style="234" hidden="1" customWidth="1"/>
    <col min="25" max="31" width="9.109375" style="234" customWidth="1"/>
    <col min="32" max="16384" width="9.109375" style="234"/>
  </cols>
  <sheetData>
    <row r="2" spans="1:24" ht="21" x14ac:dyDescent="0.3">
      <c r="B2" s="230" t="s">
        <v>567</v>
      </c>
      <c r="C2" s="140"/>
      <c r="D2" s="140"/>
    </row>
    <row r="3" spans="1:24" x14ac:dyDescent="0.3">
      <c r="B3" s="684" t="s">
        <v>607</v>
      </c>
      <c r="C3" s="143" t="s">
        <v>611</v>
      </c>
      <c r="D3" s="143"/>
    </row>
    <row r="4" spans="1:24" x14ac:dyDescent="0.3">
      <c r="B4" s="231" t="s">
        <v>564</v>
      </c>
      <c r="C4" s="143" t="s">
        <v>608</v>
      </c>
      <c r="D4" s="143"/>
    </row>
    <row r="5" spans="1:24" x14ac:dyDescent="0.3">
      <c r="B5" s="232" t="s">
        <v>610</v>
      </c>
      <c r="C5" s="234" t="s">
        <v>613</v>
      </c>
    </row>
    <row r="6" spans="1:24" x14ac:dyDescent="0.3">
      <c r="B6" s="233" t="s">
        <v>609</v>
      </c>
      <c r="C6" s="143" t="s">
        <v>612</v>
      </c>
      <c r="D6" s="143"/>
    </row>
    <row r="7" spans="1:24" x14ac:dyDescent="0.3">
      <c r="B7" s="705" t="s">
        <v>1639</v>
      </c>
      <c r="C7" s="234" t="s">
        <v>1640</v>
      </c>
    </row>
    <row r="8" spans="1:24" x14ac:dyDescent="0.3">
      <c r="E8" s="683"/>
    </row>
    <row r="9" spans="1:24" ht="15" thickBot="1" x14ac:dyDescent="0.35">
      <c r="C9" s="143"/>
      <c r="D9" s="143"/>
      <c r="E9" s="143"/>
      <c r="F9" s="190"/>
      <c r="G9" s="190"/>
      <c r="H9" s="190"/>
      <c r="I9" s="190"/>
      <c r="J9" s="190"/>
      <c r="K9" s="190"/>
      <c r="L9" s="190"/>
      <c r="M9" s="190"/>
    </row>
    <row r="10" spans="1:24" ht="28.8" x14ac:dyDescent="0.3">
      <c r="A10" s="266"/>
      <c r="B10" s="235"/>
      <c r="C10" s="678" t="s">
        <v>1083</v>
      </c>
      <c r="D10" s="679" t="s">
        <v>671</v>
      </c>
      <c r="E10" s="947" t="s">
        <v>1038</v>
      </c>
      <c r="F10" s="948"/>
      <c r="G10" s="949"/>
      <c r="H10" s="947" t="s">
        <v>1713</v>
      </c>
      <c r="I10" s="948"/>
      <c r="J10" s="949"/>
      <c r="K10" s="947" t="s">
        <v>1292</v>
      </c>
      <c r="L10" s="948"/>
      <c r="M10" s="949"/>
    </row>
    <row r="11" spans="1:24" ht="15" thickBot="1" x14ac:dyDescent="0.35">
      <c r="A11" s="267"/>
      <c r="B11" s="236"/>
      <c r="C11" s="299" t="s">
        <v>565</v>
      </c>
      <c r="D11" s="311"/>
      <c r="E11" s="186" t="s">
        <v>305</v>
      </c>
      <c r="F11" s="187" t="s">
        <v>14</v>
      </c>
      <c r="G11" s="446" t="s">
        <v>15</v>
      </c>
      <c r="H11" s="186" t="s">
        <v>305</v>
      </c>
      <c r="I11" s="187" t="s">
        <v>14</v>
      </c>
      <c r="J11" s="446" t="s">
        <v>15</v>
      </c>
      <c r="K11" s="186" t="s">
        <v>305</v>
      </c>
      <c r="L11" s="187" t="s">
        <v>14</v>
      </c>
      <c r="M11" s="446" t="s">
        <v>15</v>
      </c>
    </row>
    <row r="12" spans="1:24" x14ac:dyDescent="0.3">
      <c r="A12" s="275" t="s">
        <v>18</v>
      </c>
      <c r="B12" s="276"/>
      <c r="C12" s="300"/>
      <c r="D12" s="293"/>
      <c r="E12" s="819" t="s">
        <v>1084</v>
      </c>
      <c r="F12" s="807"/>
      <c r="G12" s="808"/>
      <c r="H12" s="819" t="s">
        <v>1084</v>
      </c>
      <c r="I12" s="807"/>
      <c r="J12" s="808"/>
      <c r="K12" s="819" t="s">
        <v>1084</v>
      </c>
      <c r="L12" s="807"/>
      <c r="M12" s="808"/>
    </row>
    <row r="13" spans="1:24" x14ac:dyDescent="0.3">
      <c r="A13" s="234" t="s">
        <v>854</v>
      </c>
      <c r="B13" s="23"/>
      <c r="C13" s="301"/>
      <c r="D13" s="312"/>
      <c r="E13" s="809" t="s">
        <v>855</v>
      </c>
      <c r="F13" s="810"/>
      <c r="G13" s="811"/>
      <c r="H13" s="809" t="s">
        <v>855</v>
      </c>
      <c r="I13" s="810"/>
      <c r="J13" s="811"/>
      <c r="K13" s="809" t="s">
        <v>855</v>
      </c>
      <c r="L13" s="810"/>
      <c r="M13" s="811"/>
      <c r="R13" s="528" t="s">
        <v>1170</v>
      </c>
      <c r="T13" s="1030" t="s">
        <v>114</v>
      </c>
      <c r="U13" s="1030"/>
      <c r="V13" s="1030"/>
      <c r="W13" s="1031" t="s">
        <v>1156</v>
      </c>
      <c r="X13" s="1031"/>
    </row>
    <row r="14" spans="1:24" x14ac:dyDescent="0.3">
      <c r="A14" s="289" t="s">
        <v>20</v>
      </c>
      <c r="B14" s="290"/>
      <c r="C14" s="302"/>
      <c r="D14" s="295"/>
      <c r="E14" s="812" t="s">
        <v>21</v>
      </c>
      <c r="F14" s="813"/>
      <c r="G14" s="814"/>
      <c r="H14" s="812" t="s">
        <v>21</v>
      </c>
      <c r="I14" s="813"/>
      <c r="J14" s="814"/>
      <c r="K14" s="812" t="s">
        <v>21</v>
      </c>
      <c r="L14" s="813"/>
      <c r="M14" s="814"/>
      <c r="R14" s="530" t="s">
        <v>1167</v>
      </c>
      <c r="S14" s="530" t="s">
        <v>1166</v>
      </c>
      <c r="T14" s="530" t="s">
        <v>1163</v>
      </c>
      <c r="U14" s="530" t="s">
        <v>1164</v>
      </c>
      <c r="V14" s="530" t="s">
        <v>1165</v>
      </c>
      <c r="W14" s="530" t="s">
        <v>1163</v>
      </c>
      <c r="X14" s="530" t="s">
        <v>1164</v>
      </c>
    </row>
    <row r="15" spans="1:24" x14ac:dyDescent="0.3">
      <c r="A15" s="281" t="s">
        <v>853</v>
      </c>
      <c r="B15" s="274"/>
      <c r="C15" s="303"/>
      <c r="D15" s="296"/>
      <c r="E15" s="291"/>
      <c r="F15" s="277"/>
      <c r="G15" s="278"/>
      <c r="H15" s="291"/>
      <c r="I15" s="277"/>
      <c r="J15" s="278"/>
      <c r="K15" s="291"/>
      <c r="L15" s="277"/>
      <c r="M15" s="278"/>
      <c r="R15" s="144" t="s">
        <v>1138</v>
      </c>
      <c r="S15" s="144" t="s">
        <v>1168</v>
      </c>
      <c r="T15" s="144" t="s">
        <v>1157</v>
      </c>
      <c r="U15" s="144" t="s">
        <v>798</v>
      </c>
      <c r="V15" s="144">
        <v>5.2999999999999999E-2</v>
      </c>
      <c r="W15" s="144" t="s">
        <v>1148</v>
      </c>
      <c r="X15" s="144" t="s">
        <v>798</v>
      </c>
    </row>
    <row r="16" spans="1:24" ht="27.6" x14ac:dyDescent="0.3">
      <c r="B16" s="273" t="s">
        <v>856</v>
      </c>
      <c r="C16" s="304" t="s">
        <v>1055</v>
      </c>
      <c r="D16" s="297"/>
      <c r="E16" s="960"/>
      <c r="F16" s="961"/>
      <c r="G16" s="962"/>
      <c r="H16" s="960"/>
      <c r="I16" s="961"/>
      <c r="J16" s="962"/>
      <c r="K16" s="960"/>
      <c r="L16" s="961"/>
      <c r="M16" s="962"/>
      <c r="R16" s="144" t="s">
        <v>1139</v>
      </c>
      <c r="S16" s="144" t="s">
        <v>1168</v>
      </c>
      <c r="T16" s="144" t="s">
        <v>1158</v>
      </c>
      <c r="U16" s="144" t="s">
        <v>1150</v>
      </c>
      <c r="V16" s="144">
        <v>5.1999999999999998E-2</v>
      </c>
      <c r="W16" s="144" t="s">
        <v>1149</v>
      </c>
      <c r="X16" s="144" t="s">
        <v>1150</v>
      </c>
    </row>
    <row r="17" spans="2:24" x14ac:dyDescent="0.3">
      <c r="B17" s="23" t="s">
        <v>858</v>
      </c>
      <c r="C17" s="304">
        <v>1.29</v>
      </c>
      <c r="D17" s="297"/>
      <c r="E17" s="960"/>
      <c r="F17" s="961"/>
      <c r="G17" s="962"/>
      <c r="H17" s="960"/>
      <c r="I17" s="961"/>
      <c r="J17" s="962"/>
      <c r="K17" s="960"/>
      <c r="L17" s="961"/>
      <c r="M17" s="962"/>
      <c r="R17" s="144" t="s">
        <v>1140</v>
      </c>
      <c r="S17" s="144" t="s">
        <v>1169</v>
      </c>
      <c r="T17" s="144" t="s">
        <v>1159</v>
      </c>
      <c r="U17" s="144" t="s">
        <v>1154</v>
      </c>
      <c r="V17" s="144">
        <v>5.0999999999999997E-2</v>
      </c>
      <c r="W17" s="144" t="s">
        <v>1148</v>
      </c>
      <c r="X17" s="144" t="s">
        <v>798</v>
      </c>
    </row>
    <row r="18" spans="2:24" x14ac:dyDescent="0.3">
      <c r="B18" s="23" t="s">
        <v>859</v>
      </c>
      <c r="C18" s="304">
        <v>1</v>
      </c>
      <c r="D18" s="297"/>
      <c r="E18" s="960"/>
      <c r="F18" s="961"/>
      <c r="G18" s="962"/>
      <c r="H18" s="960"/>
      <c r="I18" s="961"/>
      <c r="J18" s="962"/>
      <c r="K18" s="960"/>
      <c r="L18" s="961"/>
      <c r="M18" s="962"/>
      <c r="R18" s="144" t="s">
        <v>1141</v>
      </c>
      <c r="S18" s="144" t="s">
        <v>1168</v>
      </c>
      <c r="T18" s="144" t="s">
        <v>1160</v>
      </c>
      <c r="U18" s="144" t="s">
        <v>1152</v>
      </c>
      <c r="V18" s="144">
        <v>4.5999999999999999E-2</v>
      </c>
      <c r="W18" s="144" t="s">
        <v>1151</v>
      </c>
      <c r="X18" s="144" t="s">
        <v>1152</v>
      </c>
    </row>
    <row r="19" spans="2:24" x14ac:dyDescent="0.3">
      <c r="B19" s="23" t="s">
        <v>875</v>
      </c>
      <c r="C19" s="304">
        <v>0</v>
      </c>
      <c r="D19" s="297"/>
      <c r="E19" s="960"/>
      <c r="F19" s="961"/>
      <c r="G19" s="962"/>
      <c r="H19" s="960"/>
      <c r="I19" s="961"/>
      <c r="J19" s="962"/>
      <c r="K19" s="960"/>
      <c r="L19" s="961"/>
      <c r="M19" s="962"/>
      <c r="R19" s="144" t="s">
        <v>1142</v>
      </c>
      <c r="S19" s="144" t="s">
        <v>1168</v>
      </c>
      <c r="T19" s="144" t="s">
        <v>1161</v>
      </c>
      <c r="U19" s="144" t="s">
        <v>1154</v>
      </c>
      <c r="V19" s="144">
        <v>5.0999999999999997E-2</v>
      </c>
      <c r="W19" s="144" t="s">
        <v>1153</v>
      </c>
      <c r="X19" s="144" t="s">
        <v>1154</v>
      </c>
    </row>
    <row r="20" spans="2:24" ht="41.4" x14ac:dyDescent="0.3">
      <c r="B20" s="23" t="s">
        <v>863</v>
      </c>
      <c r="C20" s="304" t="s">
        <v>1050</v>
      </c>
      <c r="D20" s="297"/>
      <c r="E20" s="968"/>
      <c r="F20" s="961"/>
      <c r="G20" s="962"/>
      <c r="H20" s="942" t="s">
        <v>1120</v>
      </c>
      <c r="I20" s="943"/>
      <c r="J20" s="944"/>
      <c r="K20" s="942" t="s">
        <v>1128</v>
      </c>
      <c r="L20" s="943"/>
      <c r="M20" s="944"/>
      <c r="R20" s="527" t="s">
        <v>1143</v>
      </c>
      <c r="S20" s="527" t="s">
        <v>1169</v>
      </c>
      <c r="T20" s="527" t="s">
        <v>1162</v>
      </c>
      <c r="U20" s="527" t="s">
        <v>798</v>
      </c>
      <c r="V20" s="527">
        <v>6.2E-2</v>
      </c>
      <c r="W20" s="527" t="s">
        <v>1155</v>
      </c>
      <c r="X20" s="527" t="s">
        <v>798</v>
      </c>
    </row>
    <row r="21" spans="2:24" x14ac:dyDescent="0.3">
      <c r="B21" s="23" t="s">
        <v>865</v>
      </c>
      <c r="C21" s="304">
        <v>20</v>
      </c>
      <c r="D21" s="297"/>
      <c r="E21" s="960"/>
      <c r="F21" s="961"/>
      <c r="G21" s="962"/>
      <c r="H21" s="960"/>
      <c r="I21" s="961"/>
      <c r="J21" s="962"/>
      <c r="K21" s="960"/>
      <c r="L21" s="961"/>
      <c r="M21" s="962"/>
      <c r="R21" s="527" t="s">
        <v>1144</v>
      </c>
      <c r="S21" s="527" t="s">
        <v>1169</v>
      </c>
      <c r="T21" s="527" t="s">
        <v>1162</v>
      </c>
      <c r="U21" s="527" t="s">
        <v>798</v>
      </c>
      <c r="V21" s="527">
        <v>6.2E-2</v>
      </c>
      <c r="W21" s="527" t="s">
        <v>1148</v>
      </c>
      <c r="X21" s="527" t="s">
        <v>798</v>
      </c>
    </row>
    <row r="22" spans="2:24" x14ac:dyDescent="0.3">
      <c r="B22" s="189" t="s">
        <v>866</v>
      </c>
      <c r="C22" s="304">
        <v>20</v>
      </c>
      <c r="D22" s="297"/>
      <c r="E22" s="960"/>
      <c r="F22" s="961"/>
      <c r="G22" s="962"/>
      <c r="H22" s="960"/>
      <c r="I22" s="961"/>
      <c r="J22" s="962"/>
      <c r="K22" s="960"/>
      <c r="L22" s="961"/>
      <c r="M22" s="962"/>
      <c r="R22" s="527" t="s">
        <v>1145</v>
      </c>
      <c r="S22" s="527" t="s">
        <v>1169</v>
      </c>
      <c r="T22" s="527" t="s">
        <v>1162</v>
      </c>
      <c r="U22" s="527" t="s">
        <v>798</v>
      </c>
      <c r="V22" s="527">
        <v>6.2E-2</v>
      </c>
      <c r="W22" s="527" t="s">
        <v>1148</v>
      </c>
      <c r="X22" s="527" t="s">
        <v>798</v>
      </c>
    </row>
    <row r="23" spans="2:24" ht="27.6" x14ac:dyDescent="0.3">
      <c r="B23" s="189" t="s">
        <v>867</v>
      </c>
      <c r="C23" s="304" t="s">
        <v>874</v>
      </c>
      <c r="D23" s="297"/>
      <c r="E23" s="960"/>
      <c r="F23" s="961"/>
      <c r="G23" s="962"/>
      <c r="H23" s="960"/>
      <c r="I23" s="961"/>
      <c r="J23" s="962"/>
      <c r="K23" s="960"/>
      <c r="L23" s="961"/>
      <c r="M23" s="962"/>
      <c r="R23" s="527" t="s">
        <v>1146</v>
      </c>
      <c r="S23" s="527" t="s">
        <v>1169</v>
      </c>
      <c r="T23" s="527" t="s">
        <v>1162</v>
      </c>
      <c r="U23" s="527" t="s">
        <v>798</v>
      </c>
      <c r="V23" s="527">
        <v>6.2E-2</v>
      </c>
      <c r="W23" s="527" t="s">
        <v>1148</v>
      </c>
      <c r="X23" s="527" t="s">
        <v>798</v>
      </c>
    </row>
    <row r="24" spans="2:24" x14ac:dyDescent="0.3">
      <c r="B24" s="189" t="s">
        <v>868</v>
      </c>
      <c r="C24" s="304" t="s">
        <v>945</v>
      </c>
      <c r="D24" s="297"/>
      <c r="E24" s="960"/>
      <c r="F24" s="961"/>
      <c r="G24" s="962"/>
      <c r="H24" s="960"/>
      <c r="I24" s="961"/>
      <c r="J24" s="962"/>
      <c r="K24" s="960"/>
      <c r="L24" s="961"/>
      <c r="M24" s="962"/>
      <c r="R24" s="527" t="s">
        <v>1147</v>
      </c>
      <c r="S24" s="527" t="s">
        <v>1169</v>
      </c>
      <c r="T24" s="527" t="s">
        <v>1162</v>
      </c>
      <c r="U24" s="527" t="s">
        <v>798</v>
      </c>
      <c r="V24" s="527">
        <v>6.2E-2</v>
      </c>
      <c r="W24" s="527" t="s">
        <v>1148</v>
      </c>
      <c r="X24" s="527" t="s">
        <v>798</v>
      </c>
    </row>
    <row r="25" spans="2:24" ht="27.6" x14ac:dyDescent="0.3">
      <c r="B25" s="189" t="s">
        <v>871</v>
      </c>
      <c r="C25" s="304" t="s">
        <v>944</v>
      </c>
      <c r="D25" s="297"/>
      <c r="E25" s="960"/>
      <c r="F25" s="961"/>
      <c r="G25" s="962"/>
      <c r="H25" s="960"/>
      <c r="I25" s="961"/>
      <c r="J25" s="962"/>
      <c r="K25" s="960"/>
      <c r="L25" s="961"/>
      <c r="M25" s="962"/>
      <c r="R25" s="529" t="s">
        <v>1171</v>
      </c>
      <c r="S25" s="529" t="s">
        <v>1166</v>
      </c>
      <c r="T25" s="529" t="s">
        <v>1163</v>
      </c>
      <c r="U25" s="529" t="s">
        <v>1164</v>
      </c>
      <c r="V25" s="529" t="s">
        <v>1165</v>
      </c>
      <c r="W25" s="529" t="s">
        <v>1163</v>
      </c>
      <c r="X25" s="529" t="s">
        <v>1164</v>
      </c>
    </row>
    <row r="26" spans="2:24" ht="138" x14ac:dyDescent="0.3">
      <c r="B26" s="189" t="s">
        <v>860</v>
      </c>
      <c r="C26" s="304"/>
      <c r="D26" s="297"/>
      <c r="E26" s="960"/>
      <c r="F26" s="961"/>
      <c r="G26" s="962"/>
      <c r="H26" s="504" t="s">
        <v>1578</v>
      </c>
      <c r="I26" s="505" t="s">
        <v>1578</v>
      </c>
      <c r="J26" s="161" t="s">
        <v>1578</v>
      </c>
      <c r="K26" s="504" t="s">
        <v>1926</v>
      </c>
      <c r="L26" s="505" t="s">
        <v>759</v>
      </c>
      <c r="M26" s="161" t="s">
        <v>1925</v>
      </c>
      <c r="R26" s="144" t="s">
        <v>1172</v>
      </c>
      <c r="S26" s="144" t="s">
        <v>1168</v>
      </c>
      <c r="T26" s="144" t="s">
        <v>1177</v>
      </c>
      <c r="U26" s="144" t="s">
        <v>1184</v>
      </c>
      <c r="V26" s="144">
        <v>0.03</v>
      </c>
      <c r="W26" s="144" t="s">
        <v>1181</v>
      </c>
      <c r="X26" s="144" t="s">
        <v>1184</v>
      </c>
    </row>
    <row r="27" spans="2:24" ht="41.4" x14ac:dyDescent="0.3">
      <c r="B27" s="23" t="s">
        <v>869</v>
      </c>
      <c r="C27" s="304" t="s">
        <v>1047</v>
      </c>
      <c r="D27" s="297"/>
      <c r="E27" s="960"/>
      <c r="F27" s="961"/>
      <c r="G27" s="962"/>
      <c r="H27" s="455"/>
      <c r="I27" s="456"/>
      <c r="J27" s="457"/>
      <c r="K27" s="455"/>
      <c r="L27" s="456"/>
      <c r="M27" s="457"/>
      <c r="R27" s="144" t="s">
        <v>1173</v>
      </c>
      <c r="S27" s="144" t="s">
        <v>1168</v>
      </c>
      <c r="T27" s="144" t="s">
        <v>1178</v>
      </c>
      <c r="U27" s="144" t="s">
        <v>1185</v>
      </c>
      <c r="V27" s="144">
        <v>2.1000000000000001E-2</v>
      </c>
      <c r="W27" s="144" t="s">
        <v>1182</v>
      </c>
      <c r="X27" s="144" t="s">
        <v>1185</v>
      </c>
    </row>
    <row r="28" spans="2:24" x14ac:dyDescent="0.3">
      <c r="B28" s="23" t="s">
        <v>864</v>
      </c>
      <c r="C28" s="304" t="s">
        <v>1048</v>
      </c>
      <c r="D28" s="297"/>
      <c r="E28" s="960"/>
      <c r="F28" s="961"/>
      <c r="G28" s="962"/>
      <c r="H28" s="960"/>
      <c r="I28" s="961"/>
      <c r="J28" s="962"/>
      <c r="K28" s="960"/>
      <c r="L28" s="961"/>
      <c r="M28" s="962"/>
      <c r="R28" s="527" t="s">
        <v>1174</v>
      </c>
      <c r="S28" s="527" t="s">
        <v>1169</v>
      </c>
      <c r="T28" s="527" t="s">
        <v>1179</v>
      </c>
      <c r="U28" s="527" t="s">
        <v>1185</v>
      </c>
      <c r="V28" s="527">
        <v>1.282</v>
      </c>
      <c r="W28" s="527" t="s">
        <v>1183</v>
      </c>
      <c r="X28" s="527" t="s">
        <v>1185</v>
      </c>
    </row>
    <row r="29" spans="2:24" ht="27.6" x14ac:dyDescent="0.3">
      <c r="B29" s="23" t="s">
        <v>861</v>
      </c>
      <c r="C29" s="304" t="s">
        <v>1049</v>
      </c>
      <c r="D29" s="297"/>
      <c r="E29" s="960"/>
      <c r="F29" s="961"/>
      <c r="G29" s="962"/>
      <c r="H29" s="960"/>
      <c r="I29" s="961"/>
      <c r="J29" s="962"/>
      <c r="K29" s="960"/>
      <c r="L29" s="961"/>
      <c r="M29" s="962"/>
      <c r="R29" s="527" t="s">
        <v>1175</v>
      </c>
      <c r="S29" s="527" t="s">
        <v>1169</v>
      </c>
      <c r="T29" s="527" t="s">
        <v>1180</v>
      </c>
      <c r="U29" s="527" t="s">
        <v>1185</v>
      </c>
      <c r="V29" s="527">
        <v>3.9E-2</v>
      </c>
      <c r="W29" s="527" t="s">
        <v>1182</v>
      </c>
      <c r="X29" s="527" t="s">
        <v>1185</v>
      </c>
    </row>
    <row r="30" spans="2:24" x14ac:dyDescent="0.3">
      <c r="B30" s="23" t="s">
        <v>884</v>
      </c>
      <c r="C30" s="366">
        <v>2.9700000000000001E-2</v>
      </c>
      <c r="D30" s="297"/>
      <c r="E30" s="960"/>
      <c r="F30" s="961"/>
      <c r="G30" s="962"/>
      <c r="H30" s="960"/>
      <c r="I30" s="961"/>
      <c r="J30" s="962"/>
      <c r="K30" s="404" t="s">
        <v>1194</v>
      </c>
      <c r="L30" s="406" t="s">
        <v>1194</v>
      </c>
      <c r="M30" s="405" t="s">
        <v>1194</v>
      </c>
      <c r="R30" s="527" t="s">
        <v>1176</v>
      </c>
      <c r="S30" s="527" t="s">
        <v>1169</v>
      </c>
      <c r="T30" s="527" t="s">
        <v>1180</v>
      </c>
      <c r="U30" s="527" t="s">
        <v>1185</v>
      </c>
      <c r="V30" s="527">
        <v>3.9E-2</v>
      </c>
      <c r="W30" s="527" t="s">
        <v>1182</v>
      </c>
      <c r="X30" s="527" t="s">
        <v>1185</v>
      </c>
    </row>
    <row r="31" spans="2:24" ht="27.6" x14ac:dyDescent="0.3">
      <c r="B31" s="23" t="s">
        <v>870</v>
      </c>
      <c r="C31" s="304" t="s">
        <v>1045</v>
      </c>
      <c r="D31" s="297"/>
      <c r="E31" s="960"/>
      <c r="F31" s="961"/>
      <c r="G31" s="962"/>
      <c r="H31" s="960"/>
      <c r="I31" s="961"/>
      <c r="J31" s="962"/>
      <c r="K31" s="455"/>
      <c r="L31" s="456"/>
      <c r="M31" s="457"/>
    </row>
    <row r="32" spans="2:24" x14ac:dyDescent="0.3">
      <c r="B32" s="23" t="s">
        <v>862</v>
      </c>
      <c r="C32" s="304" t="s">
        <v>1046</v>
      </c>
      <c r="D32" s="297"/>
      <c r="E32" s="960"/>
      <c r="F32" s="961"/>
      <c r="G32" s="962"/>
      <c r="H32" s="960"/>
      <c r="I32" s="961"/>
      <c r="J32" s="962"/>
      <c r="K32" s="960"/>
      <c r="L32" s="961"/>
      <c r="M32" s="962"/>
    </row>
    <row r="33" spans="1:13" ht="15" thickBot="1" x14ac:dyDescent="0.35">
      <c r="A33" s="144" t="s">
        <v>0</v>
      </c>
      <c r="B33" s="818"/>
      <c r="C33" s="305"/>
      <c r="D33" s="313"/>
      <c r="E33" s="942"/>
      <c r="F33" s="943"/>
      <c r="G33" s="944"/>
      <c r="H33" s="942"/>
      <c r="I33" s="943"/>
      <c r="J33" s="944"/>
      <c r="K33" s="942"/>
      <c r="L33" s="943"/>
      <c r="M33" s="944"/>
    </row>
    <row r="34" spans="1:13" ht="158.25" customHeight="1" thickBot="1" x14ac:dyDescent="0.35">
      <c r="A34" s="3"/>
      <c r="B34" s="521" t="s">
        <v>797</v>
      </c>
      <c r="C34" s="304" t="s">
        <v>931</v>
      </c>
      <c r="D34" s="314" t="s">
        <v>813</v>
      </c>
      <c r="E34" s="447"/>
      <c r="F34" s="502"/>
      <c r="G34" s="254"/>
      <c r="H34" s="447"/>
      <c r="I34" s="502"/>
      <c r="J34" s="254"/>
      <c r="K34" s="24" t="s">
        <v>1418</v>
      </c>
      <c r="L34" s="37" t="s">
        <v>1418</v>
      </c>
      <c r="M34" s="261" t="s">
        <v>1419</v>
      </c>
    </row>
    <row r="35" spans="1:13" ht="221.4" thickBot="1" x14ac:dyDescent="0.35">
      <c r="A35" s="3"/>
      <c r="B35" s="23" t="s">
        <v>5</v>
      </c>
      <c r="C35" s="304" t="s">
        <v>1051</v>
      </c>
      <c r="D35" s="315" t="s">
        <v>649</v>
      </c>
      <c r="E35" s="474"/>
      <c r="F35" s="250"/>
      <c r="G35" s="286"/>
      <c r="H35" s="474"/>
      <c r="I35" s="250"/>
      <c r="J35" s="286"/>
      <c r="K35" s="24" t="s">
        <v>1630</v>
      </c>
      <c r="L35" s="37" t="s">
        <v>1630</v>
      </c>
      <c r="M35" s="261" t="s">
        <v>1931</v>
      </c>
    </row>
    <row r="36" spans="1:13" ht="304.2" thickBot="1" x14ac:dyDescent="0.35">
      <c r="A36" s="3"/>
      <c r="B36" s="23" t="s">
        <v>6</v>
      </c>
      <c r="C36" s="304" t="s">
        <v>1053</v>
      </c>
      <c r="D36" s="315" t="s">
        <v>672</v>
      </c>
      <c r="E36" s="447"/>
      <c r="F36" s="502"/>
      <c r="G36" s="254"/>
      <c r="H36" s="447"/>
      <c r="I36" s="502"/>
      <c r="J36" s="254"/>
      <c r="K36" s="24" t="s">
        <v>1591</v>
      </c>
      <c r="L36" s="37" t="s">
        <v>1592</v>
      </c>
      <c r="M36" s="261" t="s">
        <v>1932</v>
      </c>
    </row>
    <row r="37" spans="1:13" ht="28.2" thickBot="1" x14ac:dyDescent="0.35">
      <c r="A37" s="3"/>
      <c r="B37" s="157" t="s">
        <v>1471</v>
      </c>
      <c r="C37" s="304" t="s">
        <v>1052</v>
      </c>
      <c r="D37" s="315" t="s">
        <v>752</v>
      </c>
      <c r="E37" s="447"/>
      <c r="F37" s="502"/>
      <c r="G37" s="254"/>
      <c r="H37" s="447"/>
      <c r="I37" s="502"/>
      <c r="J37" s="254"/>
      <c r="K37" s="447"/>
      <c r="L37" s="502"/>
      <c r="M37" s="254"/>
    </row>
    <row r="38" spans="1:13" ht="40.200000000000003" thickBot="1" x14ac:dyDescent="0.35">
      <c r="A38" s="3"/>
      <c r="B38" s="157" t="s">
        <v>1472</v>
      </c>
      <c r="C38" s="304" t="s">
        <v>754</v>
      </c>
      <c r="D38" s="315" t="s">
        <v>753</v>
      </c>
      <c r="E38" s="447"/>
      <c r="F38" s="502"/>
      <c r="G38" s="254"/>
      <c r="H38" s="447"/>
      <c r="I38" s="502"/>
      <c r="J38" s="254"/>
      <c r="K38" s="447"/>
      <c r="L38" s="502"/>
      <c r="M38" s="254"/>
    </row>
    <row r="39" spans="1:13" ht="239.25" customHeight="1" x14ac:dyDescent="0.3">
      <c r="B39" s="520" t="s">
        <v>2</v>
      </c>
      <c r="C39" s="304" t="s">
        <v>791</v>
      </c>
      <c r="D39" s="297" t="s">
        <v>814</v>
      </c>
      <c r="E39" s="960"/>
      <c r="F39" s="961"/>
      <c r="G39" s="962"/>
      <c r="H39" s="1003" t="s">
        <v>1280</v>
      </c>
      <c r="I39" s="1004"/>
      <c r="J39" s="1032"/>
      <c r="K39" s="24" t="s">
        <v>1415</v>
      </c>
      <c r="L39" s="37" t="s">
        <v>1416</v>
      </c>
      <c r="M39" s="261" t="s">
        <v>1415</v>
      </c>
    </row>
    <row r="40" spans="1:13" ht="235.2" thickBot="1" x14ac:dyDescent="0.35">
      <c r="A40" s="3"/>
      <c r="B40" s="23" t="s">
        <v>3</v>
      </c>
      <c r="C40" s="304">
        <v>6.2E-2</v>
      </c>
      <c r="D40" s="315" t="s">
        <v>652</v>
      </c>
      <c r="E40" s="447"/>
      <c r="F40" s="250"/>
      <c r="G40" s="286"/>
      <c r="H40" s="447"/>
      <c r="I40" s="250"/>
      <c r="J40" s="286"/>
      <c r="K40" s="24" t="s">
        <v>1414</v>
      </c>
      <c r="L40" s="37" t="s">
        <v>1417</v>
      </c>
      <c r="M40" s="261" t="s">
        <v>1933</v>
      </c>
    </row>
    <row r="41" spans="1:13" ht="409.5" customHeight="1" thickBot="1" x14ac:dyDescent="0.35">
      <c r="A41" s="3"/>
      <c r="B41" s="23" t="s">
        <v>1</v>
      </c>
      <c r="C41" s="304" t="s">
        <v>1054</v>
      </c>
      <c r="D41" s="315" t="s">
        <v>672</v>
      </c>
      <c r="E41" s="447"/>
      <c r="F41" s="502"/>
      <c r="G41" s="254"/>
      <c r="H41" s="447"/>
      <c r="I41" s="502"/>
      <c r="J41" s="254"/>
      <c r="K41" s="24" t="s">
        <v>1516</v>
      </c>
      <c r="L41" s="37" t="s">
        <v>1517</v>
      </c>
      <c r="M41" s="261" t="s">
        <v>1934</v>
      </c>
    </row>
    <row r="42" spans="1:13" ht="27" thickBot="1" x14ac:dyDescent="0.35">
      <c r="A42" s="3"/>
      <c r="B42" s="23" t="s">
        <v>9</v>
      </c>
      <c r="C42" s="304" t="s">
        <v>794</v>
      </c>
      <c r="D42" s="315" t="s">
        <v>815</v>
      </c>
      <c r="E42" s="447"/>
      <c r="F42" s="502"/>
      <c r="G42" s="254"/>
      <c r="H42" s="447"/>
      <c r="I42" s="502"/>
      <c r="J42" s="254"/>
      <c r="K42" s="447"/>
      <c r="L42" s="502"/>
      <c r="M42" s="254"/>
    </row>
    <row r="43" spans="1:13" ht="15" thickBot="1" x14ac:dyDescent="0.35">
      <c r="A43" s="3"/>
      <c r="B43" s="23" t="s">
        <v>97</v>
      </c>
      <c r="C43" s="304" t="s">
        <v>45</v>
      </c>
      <c r="D43" s="315" t="s">
        <v>653</v>
      </c>
      <c r="E43" s="447"/>
      <c r="F43" s="502"/>
      <c r="G43" s="254"/>
      <c r="H43" s="447"/>
      <c r="I43" s="502"/>
      <c r="J43" s="254"/>
      <c r="K43" s="447"/>
      <c r="L43" s="502"/>
      <c r="M43" s="254"/>
    </row>
    <row r="44" spans="1:13" ht="28.2" thickBot="1" x14ac:dyDescent="0.35">
      <c r="A44" s="3"/>
      <c r="B44" s="157" t="s">
        <v>940</v>
      </c>
      <c r="C44" s="304" t="s">
        <v>45</v>
      </c>
      <c r="D44" s="315" t="s">
        <v>672</v>
      </c>
      <c r="E44" s="447"/>
      <c r="F44" s="502"/>
      <c r="G44" s="254"/>
      <c r="H44" s="447"/>
      <c r="I44" s="502"/>
      <c r="J44" s="254"/>
      <c r="K44" s="447"/>
      <c r="L44" s="502"/>
      <c r="M44" s="254"/>
    </row>
    <row r="45" spans="1:13" ht="42" thickBot="1" x14ac:dyDescent="0.35">
      <c r="A45" s="3"/>
      <c r="B45" s="157" t="s">
        <v>852</v>
      </c>
      <c r="C45" s="304" t="s">
        <v>1056</v>
      </c>
      <c r="D45" s="315" t="s">
        <v>654</v>
      </c>
      <c r="E45" s="474"/>
      <c r="F45" s="502"/>
      <c r="G45" s="286"/>
      <c r="H45" s="474"/>
      <c r="I45" s="502"/>
      <c r="J45" s="286"/>
      <c r="K45" s="474"/>
      <c r="L45" s="502"/>
      <c r="M45" s="286"/>
    </row>
    <row r="46" spans="1:13" ht="15" thickBot="1" x14ac:dyDescent="0.35">
      <c r="A46" s="3"/>
      <c r="B46" s="23" t="s">
        <v>1276</v>
      </c>
      <c r="C46" s="304" t="s">
        <v>187</v>
      </c>
      <c r="D46" s="315" t="s">
        <v>655</v>
      </c>
      <c r="E46" s="447"/>
      <c r="F46" s="502"/>
      <c r="G46" s="286"/>
      <c r="H46" s="165" t="s">
        <v>187</v>
      </c>
      <c r="I46" s="37" t="s">
        <v>187</v>
      </c>
      <c r="J46" s="261" t="s">
        <v>187</v>
      </c>
      <c r="K46" s="474"/>
      <c r="L46" s="502"/>
      <c r="M46" s="286"/>
    </row>
    <row r="47" spans="1:13" ht="28.2" thickBot="1" x14ac:dyDescent="0.35">
      <c r="A47" s="3"/>
      <c r="B47" s="23" t="s">
        <v>11</v>
      </c>
      <c r="C47" s="304">
        <v>0.36</v>
      </c>
      <c r="D47" s="315" t="s">
        <v>656</v>
      </c>
      <c r="E47" s="474"/>
      <c r="F47" s="250"/>
      <c r="G47" s="286"/>
      <c r="H47" s="165" t="s">
        <v>1407</v>
      </c>
      <c r="I47" s="37" t="s">
        <v>1407</v>
      </c>
      <c r="J47" s="261" t="s">
        <v>1408</v>
      </c>
      <c r="K47" s="474"/>
      <c r="L47" s="502"/>
      <c r="M47" s="286"/>
    </row>
    <row r="48" spans="1:13" ht="28.2" thickBot="1" x14ac:dyDescent="0.35">
      <c r="A48" s="3"/>
      <c r="B48" s="23" t="s">
        <v>12</v>
      </c>
      <c r="C48" s="306">
        <v>0.25</v>
      </c>
      <c r="D48" s="315" t="s">
        <v>657</v>
      </c>
      <c r="E48" s="501"/>
      <c r="F48" s="503"/>
      <c r="G48" s="286"/>
      <c r="H48" s="506" t="s">
        <v>1409</v>
      </c>
      <c r="I48" s="37" t="s">
        <v>1409</v>
      </c>
      <c r="J48" s="261" t="s">
        <v>1410</v>
      </c>
      <c r="K48" s="474"/>
      <c r="L48" s="502"/>
      <c r="M48" s="286"/>
    </row>
    <row r="49" spans="1:13" ht="28.2" thickBot="1" x14ac:dyDescent="0.35">
      <c r="A49" s="3"/>
      <c r="B49" s="23" t="s">
        <v>13</v>
      </c>
      <c r="C49" s="304">
        <v>0.42</v>
      </c>
      <c r="D49" s="315" t="s">
        <v>658</v>
      </c>
      <c r="E49" s="474"/>
      <c r="F49" s="250"/>
      <c r="G49" s="286"/>
      <c r="H49" s="165" t="s">
        <v>1411</v>
      </c>
      <c r="I49" s="37" t="s">
        <v>1411</v>
      </c>
      <c r="J49" s="261" t="s">
        <v>1412</v>
      </c>
      <c r="K49" s="474"/>
      <c r="L49" s="502"/>
      <c r="M49" s="286"/>
    </row>
    <row r="50" spans="1:13" ht="15" thickBot="1" x14ac:dyDescent="0.35">
      <c r="A50" s="3"/>
      <c r="B50" s="23" t="s">
        <v>47</v>
      </c>
      <c r="C50" s="304" t="s">
        <v>45</v>
      </c>
      <c r="D50" s="315" t="s">
        <v>659</v>
      </c>
      <c r="E50" s="453"/>
      <c r="F50" s="241"/>
      <c r="G50" s="243"/>
      <c r="H50" s="453"/>
      <c r="I50" s="241"/>
      <c r="J50" s="243"/>
      <c r="K50" s="453"/>
      <c r="L50" s="241"/>
      <c r="M50" s="243"/>
    </row>
    <row r="51" spans="1:13" ht="15" thickBot="1" x14ac:dyDescent="0.35">
      <c r="B51" s="23" t="s">
        <v>42</v>
      </c>
      <c r="C51" s="304">
        <v>0.57999999999999996</v>
      </c>
      <c r="D51" s="316"/>
      <c r="E51" s="453"/>
      <c r="F51" s="241"/>
      <c r="G51" s="243"/>
      <c r="H51" s="453"/>
      <c r="I51" s="241"/>
      <c r="J51" s="243"/>
      <c r="K51" s="453"/>
      <c r="L51" s="241"/>
      <c r="M51" s="243"/>
    </row>
    <row r="52" spans="1:13" ht="15" thickBot="1" x14ac:dyDescent="0.35">
      <c r="B52" s="23" t="s">
        <v>43</v>
      </c>
      <c r="C52" s="304">
        <v>0.25</v>
      </c>
      <c r="D52" s="316"/>
      <c r="E52" s="453"/>
      <c r="F52" s="241"/>
      <c r="G52" s="243"/>
      <c r="H52" s="453"/>
      <c r="I52" s="241"/>
      <c r="J52" s="243"/>
      <c r="K52" s="453"/>
      <c r="L52" s="241"/>
      <c r="M52" s="243"/>
    </row>
    <row r="53" spans="1:13" ht="15" thickBot="1" x14ac:dyDescent="0.35">
      <c r="B53" s="23" t="s">
        <v>44</v>
      </c>
      <c r="C53" s="304">
        <v>0.49</v>
      </c>
      <c r="D53" s="316"/>
      <c r="E53" s="453"/>
      <c r="F53" s="241"/>
      <c r="G53" s="243"/>
      <c r="H53" s="453"/>
      <c r="I53" s="241"/>
      <c r="J53" s="243"/>
      <c r="K53" s="453"/>
      <c r="L53" s="241"/>
      <c r="M53" s="243"/>
    </row>
    <row r="54" spans="1:13" ht="28.2" thickBot="1" x14ac:dyDescent="0.35">
      <c r="B54" s="23" t="s">
        <v>315</v>
      </c>
      <c r="C54" s="304" t="s">
        <v>1010</v>
      </c>
      <c r="D54" s="316"/>
      <c r="E54" s="453"/>
      <c r="F54" s="241"/>
      <c r="G54" s="243"/>
      <c r="H54" s="453"/>
      <c r="I54" s="241"/>
      <c r="J54" s="243"/>
      <c r="K54" s="453"/>
      <c r="L54" s="241"/>
      <c r="M54" s="243"/>
    </row>
    <row r="55" spans="1:13" ht="15" thickBot="1" x14ac:dyDescent="0.35">
      <c r="A55" s="234" t="s">
        <v>59</v>
      </c>
      <c r="B55" s="23"/>
      <c r="C55" s="307"/>
      <c r="D55" s="316"/>
      <c r="E55" s="473"/>
      <c r="F55" s="143"/>
      <c r="G55" s="256"/>
      <c r="H55" s="473"/>
      <c r="I55" s="143"/>
      <c r="J55" s="256"/>
      <c r="K55" s="473"/>
      <c r="L55" s="143"/>
      <c r="M55" s="256"/>
    </row>
    <row r="56" spans="1:13" ht="54.75" customHeight="1" thickBot="1" x14ac:dyDescent="0.35">
      <c r="B56" s="23" t="s">
        <v>134</v>
      </c>
      <c r="C56" s="304" t="s">
        <v>1705</v>
      </c>
      <c r="D56" s="316"/>
      <c r="E56" s="453"/>
      <c r="F56" s="241"/>
      <c r="G56" s="243"/>
      <c r="H56" s="453"/>
      <c r="I56" s="241"/>
      <c r="J56" s="243"/>
      <c r="K56" s="453"/>
      <c r="L56" s="241"/>
      <c r="M56" s="243"/>
    </row>
    <row r="57" spans="1:13" ht="42" thickBot="1" x14ac:dyDescent="0.35">
      <c r="B57" s="23" t="s">
        <v>50</v>
      </c>
      <c r="C57" s="304" t="s">
        <v>1057</v>
      </c>
      <c r="D57" s="316"/>
      <c r="E57" s="453"/>
      <c r="F57" s="241"/>
      <c r="G57" s="243"/>
      <c r="H57" s="453"/>
      <c r="I57" s="241"/>
      <c r="J57" s="243"/>
      <c r="K57" s="453"/>
      <c r="L57" s="241"/>
      <c r="M57" s="243"/>
    </row>
    <row r="58" spans="1:13" ht="42" thickBot="1" x14ac:dyDescent="0.35">
      <c r="A58" s="271"/>
      <c r="B58" s="23" t="s">
        <v>51</v>
      </c>
      <c r="C58" s="304" t="s">
        <v>1065</v>
      </c>
      <c r="D58" s="316"/>
      <c r="E58" s="453"/>
      <c r="F58" s="241"/>
      <c r="G58" s="243"/>
      <c r="H58" s="453"/>
      <c r="I58" s="241"/>
      <c r="J58" s="243"/>
      <c r="K58" s="453"/>
      <c r="L58" s="241"/>
      <c r="M58" s="243"/>
    </row>
    <row r="59" spans="1:13" ht="42" thickBot="1" x14ac:dyDescent="0.35">
      <c r="A59" s="271"/>
      <c r="B59" s="23" t="s">
        <v>52</v>
      </c>
      <c r="C59" s="304" t="s">
        <v>1066</v>
      </c>
      <c r="D59" s="316"/>
      <c r="E59" s="453"/>
      <c r="F59" s="241"/>
      <c r="G59" s="243"/>
      <c r="H59" s="453"/>
      <c r="I59" s="241"/>
      <c r="J59" s="243"/>
      <c r="K59" s="453"/>
      <c r="L59" s="241"/>
      <c r="M59" s="243"/>
    </row>
    <row r="60" spans="1:13" ht="42" thickBot="1" x14ac:dyDescent="0.35">
      <c r="B60" s="23" t="s">
        <v>140</v>
      </c>
      <c r="C60" s="304" t="s">
        <v>1067</v>
      </c>
      <c r="D60" s="316"/>
      <c r="E60" s="453"/>
      <c r="F60" s="241"/>
      <c r="G60" s="243"/>
      <c r="H60" s="453"/>
      <c r="I60" s="241"/>
      <c r="J60" s="243"/>
      <c r="K60" s="453"/>
      <c r="L60" s="241"/>
      <c r="M60" s="243"/>
    </row>
    <row r="61" spans="1:13" ht="166.2" thickBot="1" x14ac:dyDescent="0.35">
      <c r="B61" s="23" t="s">
        <v>53</v>
      </c>
      <c r="C61" s="304" t="s">
        <v>1068</v>
      </c>
      <c r="D61" s="315" t="s">
        <v>660</v>
      </c>
      <c r="E61" s="504" t="s">
        <v>2025</v>
      </c>
      <c r="F61" s="505" t="s">
        <v>2024</v>
      </c>
      <c r="G61" s="161" t="s">
        <v>2026</v>
      </c>
      <c r="H61" s="504" t="s">
        <v>2029</v>
      </c>
      <c r="I61" s="505" t="s">
        <v>2030</v>
      </c>
      <c r="J61" s="161" t="s">
        <v>2031</v>
      </c>
      <c r="K61" s="504" t="s">
        <v>2032</v>
      </c>
      <c r="L61" s="505" t="s">
        <v>1706</v>
      </c>
      <c r="M61" s="161" t="s">
        <v>2033</v>
      </c>
    </row>
    <row r="62" spans="1:13" ht="42" thickBot="1" x14ac:dyDescent="0.35">
      <c r="B62" s="23" t="s">
        <v>1580</v>
      </c>
      <c r="C62" s="304" t="s">
        <v>1069</v>
      </c>
      <c r="D62" s="316"/>
      <c r="E62" s="453"/>
      <c r="F62" s="241"/>
      <c r="G62" s="243"/>
      <c r="H62" s="453"/>
      <c r="I62" s="241"/>
      <c r="J62" s="243"/>
      <c r="K62" s="453"/>
      <c r="L62" s="241"/>
      <c r="M62" s="243"/>
    </row>
    <row r="63" spans="1:13" ht="15" thickBot="1" x14ac:dyDescent="0.35">
      <c r="B63" s="23" t="s">
        <v>1579</v>
      </c>
      <c r="C63" s="304"/>
      <c r="D63" s="316"/>
      <c r="E63" s="453"/>
      <c r="F63" s="241"/>
      <c r="G63" s="243"/>
      <c r="H63" s="453"/>
      <c r="I63" s="241"/>
      <c r="J63" s="243"/>
      <c r="K63" s="453"/>
      <c r="L63" s="241"/>
      <c r="M63" s="243"/>
    </row>
    <row r="64" spans="1:13" ht="15" thickBot="1" x14ac:dyDescent="0.35">
      <c r="B64" s="23" t="s">
        <v>1585</v>
      </c>
      <c r="C64" s="304"/>
      <c r="D64" s="316"/>
      <c r="E64" s="453"/>
      <c r="F64" s="241"/>
      <c r="G64" s="243"/>
      <c r="H64" s="453"/>
      <c r="I64" s="241"/>
      <c r="J64" s="243"/>
      <c r="K64" s="453"/>
      <c r="L64" s="241"/>
      <c r="M64" s="243"/>
    </row>
    <row r="65" spans="1:13" ht="42" thickBot="1" x14ac:dyDescent="0.35">
      <c r="A65" s="271"/>
      <c r="B65" s="23" t="s">
        <v>841</v>
      </c>
      <c r="C65" s="304" t="s">
        <v>1070</v>
      </c>
      <c r="D65" s="316"/>
      <c r="E65" s="453"/>
      <c r="F65" s="241"/>
      <c r="G65" s="243"/>
      <c r="H65" s="453"/>
      <c r="I65" s="241"/>
      <c r="J65" s="243"/>
      <c r="K65" s="453"/>
      <c r="L65" s="241"/>
      <c r="M65" s="243"/>
    </row>
    <row r="66" spans="1:13" ht="55.8" thickBot="1" x14ac:dyDescent="0.35">
      <c r="B66" s="23" t="s">
        <v>842</v>
      </c>
      <c r="C66" s="304" t="s">
        <v>1071</v>
      </c>
      <c r="D66" s="316" t="s">
        <v>887</v>
      </c>
      <c r="E66" s="453"/>
      <c r="F66" s="241"/>
      <c r="G66" s="243"/>
      <c r="H66" s="453"/>
      <c r="I66" s="241"/>
      <c r="J66" s="243"/>
      <c r="K66" s="453"/>
      <c r="L66" s="241"/>
      <c r="M66" s="243"/>
    </row>
    <row r="67" spans="1:13" ht="15" thickBot="1" x14ac:dyDescent="0.35">
      <c r="B67" s="23" t="s">
        <v>872</v>
      </c>
      <c r="C67" s="304" t="s">
        <v>876</v>
      </c>
      <c r="D67" s="316" t="s">
        <v>886</v>
      </c>
      <c r="E67" s="453"/>
      <c r="F67" s="241"/>
      <c r="G67" s="243"/>
      <c r="H67" s="453"/>
      <c r="I67" s="241"/>
      <c r="J67" s="243"/>
      <c r="K67" s="453"/>
      <c r="L67" s="241"/>
      <c r="M67" s="243"/>
    </row>
    <row r="68" spans="1:13" ht="15" thickBot="1" x14ac:dyDescent="0.35">
      <c r="B68" s="23" t="s">
        <v>137</v>
      </c>
      <c r="C68" s="304" t="s">
        <v>45</v>
      </c>
      <c r="D68" s="316" t="s">
        <v>888</v>
      </c>
      <c r="E68" s="453"/>
      <c r="F68" s="241"/>
      <c r="G68" s="243"/>
      <c r="H68" s="453"/>
      <c r="I68" s="241"/>
      <c r="J68" s="243"/>
      <c r="K68" s="453"/>
      <c r="L68" s="241"/>
      <c r="M68" s="243"/>
    </row>
    <row r="69" spans="1:13" ht="15" thickBot="1" x14ac:dyDescent="0.35">
      <c r="B69" s="23" t="s">
        <v>54</v>
      </c>
      <c r="C69" s="304"/>
      <c r="D69" s="316"/>
      <c r="E69" s="453"/>
      <c r="F69" s="241"/>
      <c r="G69" s="243"/>
      <c r="H69" s="453"/>
      <c r="I69" s="241"/>
      <c r="J69" s="243"/>
      <c r="K69" s="453"/>
      <c r="L69" s="241"/>
      <c r="M69" s="243"/>
    </row>
    <row r="70" spans="1:13" ht="15" thickBot="1" x14ac:dyDescent="0.35">
      <c r="B70" s="23" t="s">
        <v>130</v>
      </c>
      <c r="C70" s="304"/>
      <c r="D70" s="316"/>
      <c r="E70" s="453"/>
      <c r="F70" s="241"/>
      <c r="G70" s="243"/>
      <c r="H70" s="453"/>
      <c r="I70" s="241"/>
      <c r="J70" s="243"/>
      <c r="K70" s="453"/>
      <c r="L70" s="241"/>
      <c r="M70" s="243"/>
    </row>
    <row r="71" spans="1:13" ht="15" thickBot="1" x14ac:dyDescent="0.35">
      <c r="B71" s="23" t="s">
        <v>55</v>
      </c>
      <c r="C71" s="304"/>
      <c r="D71" s="315" t="s">
        <v>661</v>
      </c>
      <c r="E71" s="453"/>
      <c r="F71" s="241"/>
      <c r="G71" s="243"/>
      <c r="H71" s="453"/>
      <c r="I71" s="241"/>
      <c r="J71" s="243"/>
      <c r="K71" s="453"/>
      <c r="L71" s="241"/>
      <c r="M71" s="243"/>
    </row>
    <row r="72" spans="1:13" x14ac:dyDescent="0.3">
      <c r="B72" s="23" t="s">
        <v>848</v>
      </c>
      <c r="C72" s="304"/>
      <c r="D72" s="317"/>
      <c r="E72" s="453"/>
      <c r="F72" s="241"/>
      <c r="G72" s="243"/>
      <c r="H72" s="453"/>
      <c r="I72" s="241"/>
      <c r="J72" s="243"/>
      <c r="K72" s="453"/>
      <c r="L72" s="241"/>
      <c r="M72" s="243"/>
    </row>
    <row r="73" spans="1:13" s="706" customFormat="1" x14ac:dyDescent="0.3">
      <c r="A73" s="747" t="s">
        <v>299</v>
      </c>
      <c r="B73" s="747"/>
      <c r="C73" s="304"/>
      <c r="D73" s="317"/>
      <c r="E73" s="453"/>
      <c r="F73" s="241"/>
      <c r="G73" s="243"/>
      <c r="H73" s="708"/>
      <c r="I73" s="709"/>
      <c r="J73" s="710"/>
      <c r="K73" s="708"/>
      <c r="L73" s="709"/>
      <c r="M73" s="710"/>
    </row>
    <row r="74" spans="1:13" s="706" customFormat="1" ht="409.6" x14ac:dyDescent="0.3">
      <c r="A74" s="747"/>
      <c r="B74" s="157" t="s">
        <v>833</v>
      </c>
      <c r="C74" s="304" t="s">
        <v>1072</v>
      </c>
      <c r="D74" s="318" t="s">
        <v>831</v>
      </c>
      <c r="E74" s="749" t="s">
        <v>2027</v>
      </c>
      <c r="F74" s="46" t="s">
        <v>1018</v>
      </c>
      <c r="G74" s="161" t="s">
        <v>2016</v>
      </c>
      <c r="H74" s="708"/>
      <c r="I74" s="709"/>
      <c r="J74" s="710"/>
      <c r="K74" s="708"/>
      <c r="L74" s="709"/>
      <c r="M74" s="710"/>
    </row>
    <row r="75" spans="1:13" s="706" customFormat="1" ht="69.75" customHeight="1" x14ac:dyDescent="0.3">
      <c r="A75" s="747"/>
      <c r="B75" s="23" t="s">
        <v>829</v>
      </c>
      <c r="C75" s="304" t="s">
        <v>1073</v>
      </c>
      <c r="D75" s="318" t="s">
        <v>828</v>
      </c>
      <c r="E75" s="749" t="s">
        <v>2018</v>
      </c>
      <c r="F75" s="46" t="s">
        <v>1018</v>
      </c>
      <c r="G75" s="161" t="s">
        <v>2019</v>
      </c>
      <c r="H75" s="708"/>
      <c r="I75" s="709"/>
      <c r="J75" s="710"/>
      <c r="K75" s="708"/>
      <c r="L75" s="709"/>
      <c r="M75" s="710"/>
    </row>
    <row r="76" spans="1:13" s="706" customFormat="1" ht="135.75" customHeight="1" x14ac:dyDescent="0.3">
      <c r="A76" s="747"/>
      <c r="B76" s="23" t="s">
        <v>300</v>
      </c>
      <c r="C76" s="326" t="s">
        <v>1011</v>
      </c>
      <c r="D76" s="318" t="s">
        <v>825</v>
      </c>
      <c r="E76" s="504" t="s">
        <v>2017</v>
      </c>
      <c r="F76" s="505" t="s">
        <v>2017</v>
      </c>
      <c r="G76" s="161" t="s">
        <v>2020</v>
      </c>
      <c r="H76" s="708"/>
      <c r="I76" s="709"/>
      <c r="J76" s="710"/>
      <c r="K76" s="708"/>
      <c r="L76" s="709"/>
      <c r="M76" s="710"/>
    </row>
    <row r="77" spans="1:13" s="706" customFormat="1" ht="138.75" customHeight="1" x14ac:dyDescent="0.3">
      <c r="A77" s="747"/>
      <c r="B77" s="23" t="s">
        <v>475</v>
      </c>
      <c r="C77" s="304">
        <v>0</v>
      </c>
      <c r="D77" s="318" t="s">
        <v>826</v>
      </c>
      <c r="E77" s="504" t="s">
        <v>2028</v>
      </c>
      <c r="F77" s="505" t="s">
        <v>2028</v>
      </c>
      <c r="G77" s="161" t="s">
        <v>2020</v>
      </c>
      <c r="H77" s="708"/>
      <c r="I77" s="709"/>
      <c r="J77" s="710"/>
      <c r="K77" s="708"/>
      <c r="L77" s="709"/>
      <c r="M77" s="710"/>
    </row>
    <row r="78" spans="1:13" s="706" customFormat="1" ht="135" customHeight="1" x14ac:dyDescent="0.3">
      <c r="A78" s="747"/>
      <c r="B78" s="23" t="s">
        <v>476</v>
      </c>
      <c r="C78" s="326" t="s">
        <v>1011</v>
      </c>
      <c r="D78" s="318" t="s">
        <v>827</v>
      </c>
      <c r="E78" s="504" t="s">
        <v>2021</v>
      </c>
      <c r="F78" s="505" t="s">
        <v>2021</v>
      </c>
      <c r="G78" s="505" t="s">
        <v>2021</v>
      </c>
      <c r="H78" s="708"/>
      <c r="I78" s="709"/>
      <c r="J78" s="710"/>
      <c r="K78" s="708"/>
      <c r="L78" s="709"/>
      <c r="M78" s="710"/>
    </row>
    <row r="79" spans="1:13" s="706" customFormat="1" ht="219.75" customHeight="1" x14ac:dyDescent="0.3">
      <c r="A79" s="747"/>
      <c r="B79" s="23" t="s">
        <v>301</v>
      </c>
      <c r="C79" s="304" t="s">
        <v>1010</v>
      </c>
      <c r="D79" s="318" t="s">
        <v>846</v>
      </c>
      <c r="E79" s="725" t="s">
        <v>49</v>
      </c>
      <c r="F79" s="374" t="s">
        <v>1010</v>
      </c>
      <c r="G79" s="161" t="s">
        <v>2022</v>
      </c>
      <c r="H79" s="708"/>
      <c r="I79" s="709"/>
      <c r="J79" s="710"/>
      <c r="K79" s="708"/>
      <c r="L79" s="709"/>
      <c r="M79" s="710"/>
    </row>
    <row r="80" spans="1:13" s="706" customFormat="1" ht="215.25" customHeight="1" x14ac:dyDescent="0.3">
      <c r="A80" s="747"/>
      <c r="B80" s="23" t="s">
        <v>302</v>
      </c>
      <c r="C80" s="304" t="s">
        <v>1010</v>
      </c>
      <c r="D80" s="318" t="s">
        <v>847</v>
      </c>
      <c r="E80" s="725" t="s">
        <v>49</v>
      </c>
      <c r="F80" s="374" t="s">
        <v>1010</v>
      </c>
      <c r="G80" s="161" t="s">
        <v>2023</v>
      </c>
      <c r="H80" s="708"/>
      <c r="I80" s="709"/>
      <c r="J80" s="710"/>
      <c r="K80" s="708"/>
      <c r="L80" s="709"/>
      <c r="M80" s="710"/>
    </row>
    <row r="81" spans="1:13" x14ac:dyDescent="0.3">
      <c r="A81" s="234" t="s">
        <v>63</v>
      </c>
      <c r="B81" s="23"/>
      <c r="C81" s="307"/>
      <c r="D81" s="294"/>
      <c r="E81" s="473"/>
      <c r="F81" s="143"/>
      <c r="G81" s="256"/>
      <c r="H81" s="473"/>
      <c r="I81" s="143"/>
      <c r="J81" s="256"/>
      <c r="K81" s="473"/>
      <c r="L81" s="143"/>
      <c r="M81" s="256"/>
    </row>
    <row r="82" spans="1:13" ht="53.25" customHeight="1" x14ac:dyDescent="0.3">
      <c r="A82" s="3"/>
      <c r="B82" s="23" t="s">
        <v>64</v>
      </c>
      <c r="C82" s="304" t="s">
        <v>1074</v>
      </c>
      <c r="D82" s="317"/>
      <c r="E82" s="453"/>
      <c r="F82" s="241"/>
      <c r="G82" s="243"/>
      <c r="H82" s="24" t="s">
        <v>1413</v>
      </c>
      <c r="I82" s="93" t="s">
        <v>759</v>
      </c>
      <c r="J82" s="42" t="s">
        <v>2065</v>
      </c>
      <c r="K82" s="24" t="s">
        <v>1422</v>
      </c>
      <c r="L82" s="93" t="s">
        <v>759</v>
      </c>
      <c r="M82" s="42" t="s">
        <v>1187</v>
      </c>
    </row>
    <row r="83" spans="1:13" ht="57" customHeight="1" x14ac:dyDescent="0.3">
      <c r="A83" s="3"/>
      <c r="B83" s="23" t="s">
        <v>192</v>
      </c>
      <c r="C83" s="304" t="s">
        <v>198</v>
      </c>
      <c r="D83" s="317"/>
      <c r="E83" s="453"/>
      <c r="F83" s="241"/>
      <c r="G83" s="243"/>
      <c r="H83" s="24" t="s">
        <v>1515</v>
      </c>
      <c r="I83" s="93" t="s">
        <v>759</v>
      </c>
      <c r="J83" s="42" t="s">
        <v>1921</v>
      </c>
      <c r="K83" s="24" t="s">
        <v>1420</v>
      </c>
      <c r="L83" s="93" t="s">
        <v>759</v>
      </c>
      <c r="M83" s="42" t="s">
        <v>1187</v>
      </c>
    </row>
    <row r="84" spans="1:13" ht="27.6" x14ac:dyDescent="0.3">
      <c r="A84" s="3"/>
      <c r="B84" s="23" t="s">
        <v>193</v>
      </c>
      <c r="C84" s="326" t="s">
        <v>170</v>
      </c>
      <c r="D84" s="317"/>
      <c r="E84" s="453"/>
      <c r="F84" s="241"/>
      <c r="G84" s="243"/>
      <c r="H84" s="24" t="s">
        <v>1399</v>
      </c>
      <c r="I84" s="93" t="s">
        <v>759</v>
      </c>
      <c r="J84" s="42" t="s">
        <v>1399</v>
      </c>
      <c r="K84" s="24" t="s">
        <v>1421</v>
      </c>
      <c r="L84" s="93" t="s">
        <v>759</v>
      </c>
      <c r="M84" s="42" t="s">
        <v>182</v>
      </c>
    </row>
    <row r="85" spans="1:13" ht="125.4" x14ac:dyDescent="0.3">
      <c r="A85" s="3"/>
      <c r="B85" s="23" t="s">
        <v>72</v>
      </c>
      <c r="C85" s="304" t="s">
        <v>933</v>
      </c>
      <c r="D85" s="317"/>
      <c r="E85" s="453"/>
      <c r="F85" s="241"/>
      <c r="G85" s="243"/>
      <c r="H85" s="24" t="s">
        <v>1919</v>
      </c>
      <c r="I85" s="93" t="s">
        <v>759</v>
      </c>
      <c r="J85" s="288" t="s">
        <v>2066</v>
      </c>
      <c r="K85" s="24" t="s">
        <v>1423</v>
      </c>
      <c r="L85" s="93" t="s">
        <v>759</v>
      </c>
      <c r="M85" s="288" t="s">
        <v>759</v>
      </c>
    </row>
    <row r="86" spans="1:13" ht="82.8" x14ac:dyDescent="0.3">
      <c r="A86" s="3"/>
      <c r="B86" s="23" t="s">
        <v>73</v>
      </c>
      <c r="C86" s="308" t="s">
        <v>45</v>
      </c>
      <c r="D86" s="317"/>
      <c r="E86" s="453"/>
      <c r="F86" s="241"/>
      <c r="G86" s="243"/>
      <c r="H86" s="577" t="s">
        <v>1920</v>
      </c>
      <c r="I86" s="62" t="s">
        <v>759</v>
      </c>
      <c r="J86" s="261" t="s">
        <v>2067</v>
      </c>
      <c r="K86" s="577" t="s">
        <v>1927</v>
      </c>
      <c r="L86" s="62" t="s">
        <v>759</v>
      </c>
      <c r="M86" s="261" t="s">
        <v>759</v>
      </c>
    </row>
    <row r="87" spans="1:13" x14ac:dyDescent="0.3">
      <c r="A87" s="3"/>
      <c r="B87" s="23" t="s">
        <v>323</v>
      </c>
      <c r="C87" s="304" t="s">
        <v>45</v>
      </c>
      <c r="D87" s="317"/>
      <c r="E87" s="453"/>
      <c r="F87" s="241"/>
      <c r="G87" s="243"/>
      <c r="H87" s="24" t="s">
        <v>45</v>
      </c>
      <c r="I87" s="62" t="s">
        <v>759</v>
      </c>
      <c r="J87" s="261" t="s">
        <v>2060</v>
      </c>
      <c r="K87" s="25" t="s">
        <v>45</v>
      </c>
      <c r="L87" s="62" t="s">
        <v>759</v>
      </c>
      <c r="M87" s="261" t="s">
        <v>759</v>
      </c>
    </row>
    <row r="88" spans="1:13" ht="69" x14ac:dyDescent="0.3">
      <c r="A88" s="3"/>
      <c r="B88" s="23" t="s">
        <v>243</v>
      </c>
      <c r="C88" s="304" t="s">
        <v>617</v>
      </c>
      <c r="D88" s="317"/>
      <c r="E88" s="453"/>
      <c r="F88" s="241"/>
      <c r="G88" s="243"/>
      <c r="H88" s="24" t="s">
        <v>617</v>
      </c>
      <c r="I88" s="62" t="s">
        <v>759</v>
      </c>
      <c r="J88" s="261" t="s">
        <v>1922</v>
      </c>
      <c r="K88" s="24" t="s">
        <v>617</v>
      </c>
      <c r="L88" s="62" t="s">
        <v>759</v>
      </c>
      <c r="M88" s="261" t="s">
        <v>759</v>
      </c>
    </row>
    <row r="89" spans="1:13" ht="133.5" customHeight="1" x14ac:dyDescent="0.3">
      <c r="A89" s="3"/>
      <c r="B89" s="280" t="s">
        <v>834</v>
      </c>
      <c r="C89" s="304" t="s">
        <v>1124</v>
      </c>
      <c r="D89" s="317"/>
      <c r="E89" s="453"/>
      <c r="F89" s="241"/>
      <c r="G89" s="243"/>
      <c r="H89" s="24" t="s">
        <v>1186</v>
      </c>
      <c r="I89" s="62" t="s">
        <v>759</v>
      </c>
      <c r="J89" s="261" t="s">
        <v>1186</v>
      </c>
      <c r="K89" s="24" t="s">
        <v>1928</v>
      </c>
      <c r="L89" s="37" t="s">
        <v>1929</v>
      </c>
      <c r="M89" s="261" t="s">
        <v>1929</v>
      </c>
    </row>
    <row r="90" spans="1:13" ht="132" customHeight="1" x14ac:dyDescent="0.3">
      <c r="A90" s="3"/>
      <c r="B90" s="23" t="s">
        <v>67</v>
      </c>
      <c r="C90" s="326" t="s">
        <v>957</v>
      </c>
      <c r="D90" s="317"/>
      <c r="E90" s="453"/>
      <c r="F90" s="241"/>
      <c r="G90" s="243"/>
      <c r="H90" s="24" t="s">
        <v>1195</v>
      </c>
      <c r="I90" s="62" t="s">
        <v>759</v>
      </c>
      <c r="J90" s="261" t="s">
        <v>1195</v>
      </c>
      <c r="K90" s="24" t="s">
        <v>1424</v>
      </c>
      <c r="L90" s="37" t="s">
        <v>1424</v>
      </c>
      <c r="M90" s="261" t="s">
        <v>1424</v>
      </c>
    </row>
    <row r="91" spans="1:13" ht="108" customHeight="1" x14ac:dyDescent="0.3">
      <c r="A91" s="3"/>
      <c r="B91" s="23" t="s">
        <v>68</v>
      </c>
      <c r="C91" s="326" t="s">
        <v>1075</v>
      </c>
      <c r="D91" s="317"/>
      <c r="E91" s="453"/>
      <c r="F91" s="241"/>
      <c r="G91" s="243"/>
      <c r="H91" s="98" t="s">
        <v>49</v>
      </c>
      <c r="I91" s="62" t="s">
        <v>759</v>
      </c>
      <c r="J91" s="261" t="s">
        <v>1825</v>
      </c>
      <c r="K91" s="24" t="s">
        <v>1425</v>
      </c>
      <c r="L91" s="37" t="s">
        <v>759</v>
      </c>
      <c r="M91" s="261" t="s">
        <v>759</v>
      </c>
    </row>
    <row r="92" spans="1:13" ht="96.75" customHeight="1" x14ac:dyDescent="0.3">
      <c r="A92" s="3"/>
      <c r="B92" s="23" t="s">
        <v>69</v>
      </c>
      <c r="C92" s="304"/>
      <c r="D92" s="317"/>
      <c r="E92" s="453"/>
      <c r="F92" s="241"/>
      <c r="G92" s="243"/>
      <c r="H92" s="98" t="s">
        <v>45</v>
      </c>
      <c r="I92" s="62" t="s">
        <v>759</v>
      </c>
      <c r="J92" s="261" t="s">
        <v>1826</v>
      </c>
      <c r="K92" s="24" t="s">
        <v>1427</v>
      </c>
      <c r="L92" s="37" t="s">
        <v>759</v>
      </c>
      <c r="M92" s="261" t="s">
        <v>759</v>
      </c>
    </row>
    <row r="93" spans="1:13" ht="171" customHeight="1" x14ac:dyDescent="0.3">
      <c r="A93" s="3"/>
      <c r="B93" s="23" t="s">
        <v>843</v>
      </c>
      <c r="C93" s="304">
        <v>24.97</v>
      </c>
      <c r="D93" s="317"/>
      <c r="E93" s="453"/>
      <c r="F93" s="241"/>
      <c r="G93" s="243"/>
      <c r="H93" s="24" t="s">
        <v>1426</v>
      </c>
      <c r="I93" s="62" t="s">
        <v>759</v>
      </c>
      <c r="J93" s="261" t="s">
        <v>2068</v>
      </c>
      <c r="K93" s="24" t="s">
        <v>2111</v>
      </c>
      <c r="L93" s="37" t="s">
        <v>759</v>
      </c>
      <c r="M93" s="261" t="s">
        <v>1428</v>
      </c>
    </row>
    <row r="94" spans="1:13" ht="96.6" x14ac:dyDescent="0.3">
      <c r="A94" s="3"/>
      <c r="B94" s="23" t="s">
        <v>312</v>
      </c>
      <c r="C94" s="304">
        <v>25</v>
      </c>
      <c r="D94" s="317"/>
      <c r="E94" s="453"/>
      <c r="F94" s="241"/>
      <c r="G94" s="243"/>
      <c r="H94" s="98">
        <v>3</v>
      </c>
      <c r="I94" s="62" t="s">
        <v>759</v>
      </c>
      <c r="J94" s="261" t="s">
        <v>45</v>
      </c>
      <c r="K94" s="24" t="s">
        <v>1930</v>
      </c>
      <c r="L94" s="62" t="s">
        <v>759</v>
      </c>
      <c r="M94" s="261" t="s">
        <v>759</v>
      </c>
    </row>
    <row r="95" spans="1:13" ht="93.75" customHeight="1" x14ac:dyDescent="0.3">
      <c r="A95" s="3"/>
      <c r="B95" s="23" t="s">
        <v>70</v>
      </c>
      <c r="C95" s="304" t="s">
        <v>202</v>
      </c>
      <c r="D95" s="317"/>
      <c r="E95" s="453"/>
      <c r="F95" s="241"/>
      <c r="G95" s="243"/>
      <c r="H95" s="98" t="s">
        <v>186</v>
      </c>
      <c r="I95" s="62" t="s">
        <v>759</v>
      </c>
      <c r="J95" s="261" t="s">
        <v>964</v>
      </c>
      <c r="K95" s="24" t="s">
        <v>1430</v>
      </c>
      <c r="L95" s="62" t="s">
        <v>759</v>
      </c>
      <c r="M95" s="261" t="s">
        <v>759</v>
      </c>
    </row>
    <row r="96" spans="1:13" ht="138.75" customHeight="1" x14ac:dyDescent="0.3">
      <c r="A96" s="3"/>
      <c r="B96" s="23" t="s">
        <v>836</v>
      </c>
      <c r="C96" s="304" t="s">
        <v>1104</v>
      </c>
      <c r="D96" s="317"/>
      <c r="E96" s="453"/>
      <c r="F96" s="241"/>
      <c r="G96" s="243"/>
      <c r="H96" s="98" t="s">
        <v>769</v>
      </c>
      <c r="I96" s="226" t="s">
        <v>1134</v>
      </c>
      <c r="J96" s="226" t="s">
        <v>1134</v>
      </c>
      <c r="K96" s="98" t="s">
        <v>769</v>
      </c>
      <c r="L96" s="226" t="s">
        <v>1518</v>
      </c>
      <c r="M96" s="261" t="s">
        <v>1429</v>
      </c>
    </row>
    <row r="97" spans="1:13" ht="93.75" customHeight="1" x14ac:dyDescent="0.3">
      <c r="A97" s="3"/>
      <c r="B97" s="23" t="s">
        <v>835</v>
      </c>
      <c r="C97" s="304" t="s">
        <v>1923</v>
      </c>
      <c r="D97" s="317"/>
      <c r="E97" s="453"/>
      <c r="F97" s="241"/>
      <c r="G97" s="243"/>
      <c r="H97" s="98" t="s">
        <v>769</v>
      </c>
      <c r="I97" s="62" t="s">
        <v>837</v>
      </c>
      <c r="J97" s="261" t="s">
        <v>1924</v>
      </c>
      <c r="K97" s="98" t="s">
        <v>769</v>
      </c>
      <c r="L97" s="37" t="s">
        <v>1432</v>
      </c>
      <c r="M97" s="261" t="s">
        <v>1431</v>
      </c>
    </row>
    <row r="98" spans="1:13" x14ac:dyDescent="0.3">
      <c r="A98" s="3"/>
      <c r="B98" s="23" t="s">
        <v>71</v>
      </c>
      <c r="C98" s="304" t="s">
        <v>770</v>
      </c>
      <c r="D98" s="317"/>
      <c r="E98" s="453"/>
      <c r="F98" s="241"/>
      <c r="G98" s="243"/>
      <c r="H98" s="253"/>
      <c r="I98" s="724"/>
      <c r="J98" s="254"/>
      <c r="K98" s="253"/>
      <c r="L98" s="724"/>
      <c r="M98" s="254"/>
    </row>
    <row r="99" spans="1:13" x14ac:dyDescent="0.3">
      <c r="B99" s="23" t="s">
        <v>131</v>
      </c>
      <c r="C99" s="304" t="s">
        <v>770</v>
      </c>
      <c r="D99" s="317"/>
      <c r="E99" s="453"/>
      <c r="F99" s="241"/>
      <c r="G99" s="243"/>
      <c r="H99" s="98" t="s">
        <v>769</v>
      </c>
      <c r="I99" s="62" t="s">
        <v>1127</v>
      </c>
      <c r="J99" s="62" t="s">
        <v>1127</v>
      </c>
      <c r="K99" s="98" t="s">
        <v>769</v>
      </c>
      <c r="L99" s="62" t="s">
        <v>1127</v>
      </c>
      <c r="M99" s="261" t="s">
        <v>1127</v>
      </c>
    </row>
    <row r="100" spans="1:13" x14ac:dyDescent="0.3">
      <c r="B100" s="280" t="s">
        <v>954</v>
      </c>
      <c r="C100" s="304" t="s">
        <v>770</v>
      </c>
      <c r="D100" s="317"/>
      <c r="E100" s="453"/>
      <c r="F100" s="241"/>
      <c r="G100" s="243"/>
      <c r="H100" s="98" t="s">
        <v>769</v>
      </c>
      <c r="I100" s="62" t="s">
        <v>1109</v>
      </c>
      <c r="J100" s="62" t="s">
        <v>1109</v>
      </c>
      <c r="K100" s="98" t="s">
        <v>769</v>
      </c>
      <c r="L100" s="62" t="s">
        <v>1109</v>
      </c>
      <c r="M100" s="261" t="s">
        <v>1109</v>
      </c>
    </row>
    <row r="101" spans="1:13" x14ac:dyDescent="0.3">
      <c r="B101" s="280" t="s">
        <v>955</v>
      </c>
      <c r="C101" s="304" t="s">
        <v>770</v>
      </c>
      <c r="D101" s="317"/>
      <c r="E101" s="453"/>
      <c r="F101" s="241"/>
      <c r="G101" s="243"/>
      <c r="H101" s="98" t="s">
        <v>769</v>
      </c>
      <c r="I101" s="62" t="s">
        <v>1111</v>
      </c>
      <c r="J101" s="62" t="s">
        <v>1111</v>
      </c>
      <c r="K101" s="98" t="s">
        <v>769</v>
      </c>
      <c r="L101" s="62" t="s">
        <v>1111</v>
      </c>
      <c r="M101" s="261" t="s">
        <v>1111</v>
      </c>
    </row>
    <row r="102" spans="1:13" x14ac:dyDescent="0.3">
      <c r="B102" s="23" t="s">
        <v>211</v>
      </c>
      <c r="C102" s="304" t="s">
        <v>239</v>
      </c>
      <c r="D102" s="317"/>
      <c r="E102" s="455"/>
      <c r="F102" s="456"/>
      <c r="G102" s="457"/>
      <c r="H102" s="455"/>
      <c r="I102" s="456"/>
      <c r="J102" s="457"/>
      <c r="K102" s="455"/>
      <c r="L102" s="456"/>
      <c r="M102" s="457"/>
    </row>
    <row r="103" spans="1:13" x14ac:dyDescent="0.3">
      <c r="B103" s="23" t="s">
        <v>213</v>
      </c>
      <c r="C103" s="304" t="s">
        <v>190</v>
      </c>
      <c r="D103" s="317"/>
      <c r="E103" s="455"/>
      <c r="F103" s="456"/>
      <c r="G103" s="457"/>
      <c r="H103" s="455"/>
      <c r="I103" s="456"/>
      <c r="J103" s="457"/>
      <c r="K103" s="455"/>
      <c r="L103" s="456"/>
      <c r="M103" s="457"/>
    </row>
    <row r="104" spans="1:13" x14ac:dyDescent="0.3">
      <c r="B104" s="23" t="s">
        <v>370</v>
      </c>
      <c r="C104" s="304" t="s">
        <v>45</v>
      </c>
      <c r="D104" s="317"/>
      <c r="E104" s="455"/>
      <c r="F104" s="456"/>
      <c r="G104" s="457"/>
      <c r="H104" s="455"/>
      <c r="I104" s="456"/>
      <c r="J104" s="457"/>
      <c r="K104" s="455"/>
      <c r="L104" s="456"/>
      <c r="M104" s="457"/>
    </row>
    <row r="105" spans="1:13" x14ac:dyDescent="0.3">
      <c r="B105" s="23" t="s">
        <v>214</v>
      </c>
      <c r="C105" s="304" t="s">
        <v>45</v>
      </c>
      <c r="D105" s="317"/>
      <c r="E105" s="455"/>
      <c r="F105" s="456"/>
      <c r="G105" s="457"/>
      <c r="H105" s="455"/>
      <c r="I105" s="456"/>
      <c r="J105" s="457"/>
      <c r="K105" s="455"/>
      <c r="L105" s="456"/>
      <c r="M105" s="457"/>
    </row>
    <row r="106" spans="1:13" x14ac:dyDescent="0.3">
      <c r="A106" s="189" t="s">
        <v>74</v>
      </c>
      <c r="B106" s="23"/>
      <c r="C106" s="304"/>
      <c r="D106" s="317"/>
      <c r="E106" s="474"/>
      <c r="F106" s="250"/>
      <c r="G106" s="286"/>
      <c r="H106" s="474"/>
      <c r="I106" s="250"/>
      <c r="J106" s="286"/>
      <c r="K106" s="474"/>
      <c r="L106" s="250"/>
      <c r="M106" s="286"/>
    </row>
    <row r="107" spans="1:13" ht="27.6" x14ac:dyDescent="0.3">
      <c r="A107" s="3"/>
      <c r="B107" s="23" t="s">
        <v>75</v>
      </c>
      <c r="C107" s="304">
        <v>2</v>
      </c>
      <c r="D107" s="317"/>
      <c r="E107" s="453"/>
      <c r="F107" s="241"/>
      <c r="G107" s="243"/>
      <c r="H107" s="453"/>
      <c r="I107" s="241"/>
      <c r="J107" s="243"/>
      <c r="K107" s="24" t="s">
        <v>1519</v>
      </c>
      <c r="L107" s="62" t="s">
        <v>759</v>
      </c>
      <c r="M107" s="261" t="s">
        <v>759</v>
      </c>
    </row>
    <row r="108" spans="1:13" x14ac:dyDescent="0.3">
      <c r="A108" s="272"/>
      <c r="B108" s="23" t="s">
        <v>219</v>
      </c>
      <c r="C108" s="304" t="s">
        <v>1076</v>
      </c>
      <c r="D108" s="317"/>
      <c r="E108" s="453"/>
      <c r="F108" s="241"/>
      <c r="G108" s="243"/>
      <c r="H108" s="453"/>
      <c r="I108" s="241"/>
      <c r="J108" s="243"/>
      <c r="K108" s="98">
        <v>240681</v>
      </c>
      <c r="L108" s="62" t="s">
        <v>759</v>
      </c>
      <c r="M108" s="261" t="s">
        <v>759</v>
      </c>
    </row>
    <row r="109" spans="1:13" x14ac:dyDescent="0.3">
      <c r="A109" s="3"/>
      <c r="B109" s="23" t="s">
        <v>1188</v>
      </c>
      <c r="C109" s="366">
        <v>0.82199999999999995</v>
      </c>
      <c r="D109" s="317"/>
      <c r="E109" s="453"/>
      <c r="F109" s="241"/>
      <c r="G109" s="243"/>
      <c r="H109" s="453"/>
      <c r="I109" s="241"/>
      <c r="J109" s="243"/>
      <c r="K109" s="98">
        <v>0.82250000000000001</v>
      </c>
      <c r="L109" s="62" t="s">
        <v>759</v>
      </c>
      <c r="M109" s="261" t="s">
        <v>759</v>
      </c>
    </row>
    <row r="110" spans="1:13" x14ac:dyDescent="0.3">
      <c r="A110" s="3"/>
      <c r="B110" s="23" t="s">
        <v>77</v>
      </c>
      <c r="C110" s="304" t="s">
        <v>1077</v>
      </c>
      <c r="D110" s="317"/>
      <c r="E110" s="453"/>
      <c r="F110" s="241"/>
      <c r="G110" s="243"/>
      <c r="H110" s="453"/>
      <c r="I110" s="241"/>
      <c r="J110" s="243"/>
      <c r="K110" s="98" t="s">
        <v>1189</v>
      </c>
      <c r="L110" s="62" t="s">
        <v>759</v>
      </c>
      <c r="M110" s="261" t="s">
        <v>759</v>
      </c>
    </row>
    <row r="111" spans="1:13" x14ac:dyDescent="0.3">
      <c r="A111" s="3"/>
      <c r="B111" s="23" t="s">
        <v>78</v>
      </c>
      <c r="C111" s="304" t="s">
        <v>45</v>
      </c>
      <c r="D111" s="317"/>
      <c r="E111" s="453"/>
      <c r="F111" s="241"/>
      <c r="G111" s="243"/>
      <c r="H111" s="453"/>
      <c r="I111" s="241"/>
      <c r="J111" s="243"/>
      <c r="K111" s="98"/>
      <c r="L111" s="62"/>
      <c r="M111" s="261"/>
    </row>
    <row r="112" spans="1:13" x14ac:dyDescent="0.3">
      <c r="A112" s="3"/>
      <c r="B112" s="23" t="s">
        <v>80</v>
      </c>
      <c r="C112" s="304" t="s">
        <v>770</v>
      </c>
      <c r="D112" s="317"/>
      <c r="E112" s="453"/>
      <c r="F112" s="241"/>
      <c r="G112" s="243"/>
      <c r="H112" s="453"/>
      <c r="I112" s="241"/>
      <c r="J112" s="243"/>
      <c r="K112" s="98" t="s">
        <v>770</v>
      </c>
      <c r="L112" s="62" t="s">
        <v>1279</v>
      </c>
      <c r="M112" s="261" t="s">
        <v>1279</v>
      </c>
    </row>
    <row r="113" spans="1:13" x14ac:dyDescent="0.3">
      <c r="A113" s="272"/>
      <c r="B113" s="23" t="s">
        <v>79</v>
      </c>
      <c r="C113" s="308">
        <v>0.25</v>
      </c>
      <c r="D113" s="317"/>
      <c r="E113" s="453"/>
      <c r="F113" s="241"/>
      <c r="G113" s="243"/>
      <c r="H113" s="453"/>
      <c r="I113" s="241"/>
      <c r="J113" s="243"/>
      <c r="K113" s="98">
        <v>0.25</v>
      </c>
      <c r="L113" s="62" t="s">
        <v>759</v>
      </c>
      <c r="M113" s="261" t="s">
        <v>759</v>
      </c>
    </row>
    <row r="114" spans="1:13" x14ac:dyDescent="0.3">
      <c r="A114" s="3"/>
      <c r="B114" s="23" t="s">
        <v>174</v>
      </c>
      <c r="C114" s="304" t="s">
        <v>175</v>
      </c>
      <c r="D114" s="317"/>
      <c r="E114" s="453"/>
      <c r="F114" s="241"/>
      <c r="G114" s="243"/>
      <c r="H114" s="453"/>
      <c r="I114" s="241"/>
      <c r="J114" s="243"/>
      <c r="K114" s="98" t="s">
        <v>175</v>
      </c>
      <c r="L114" s="62" t="s">
        <v>759</v>
      </c>
      <c r="M114" s="261" t="s">
        <v>759</v>
      </c>
    </row>
    <row r="115" spans="1:13" x14ac:dyDescent="0.3">
      <c r="A115" s="3"/>
      <c r="B115" s="23" t="s">
        <v>173</v>
      </c>
      <c r="C115" s="304" t="s">
        <v>938</v>
      </c>
      <c r="D115" s="317"/>
      <c r="E115" s="474"/>
      <c r="F115" s="250"/>
      <c r="G115" s="286"/>
      <c r="H115" s="474"/>
      <c r="I115" s="250"/>
      <c r="J115" s="286"/>
      <c r="K115" s="98" t="s">
        <v>938</v>
      </c>
      <c r="L115" s="62" t="s">
        <v>759</v>
      </c>
      <c r="M115" s="261" t="s">
        <v>759</v>
      </c>
    </row>
    <row r="116" spans="1:13" x14ac:dyDescent="0.3">
      <c r="A116" s="3"/>
      <c r="B116" s="23" t="s">
        <v>88</v>
      </c>
      <c r="C116" s="304" t="s">
        <v>1078</v>
      </c>
      <c r="D116" s="317"/>
      <c r="E116" s="474"/>
      <c r="F116" s="250"/>
      <c r="G116" s="286"/>
      <c r="H116" s="474"/>
      <c r="I116" s="250"/>
      <c r="J116" s="286"/>
      <c r="K116" s="98" t="s">
        <v>1078</v>
      </c>
      <c r="L116" s="62" t="s">
        <v>759</v>
      </c>
      <c r="M116" s="261" t="s">
        <v>759</v>
      </c>
    </row>
    <row r="117" spans="1:13" x14ac:dyDescent="0.3">
      <c r="A117" s="3"/>
      <c r="B117" s="23" t="s">
        <v>1017</v>
      </c>
      <c r="C117" s="304" t="s">
        <v>1190</v>
      </c>
      <c r="D117" s="317"/>
      <c r="E117" s="453"/>
      <c r="F117" s="241"/>
      <c r="G117" s="243"/>
      <c r="H117" s="453"/>
      <c r="I117" s="241"/>
      <c r="J117" s="243"/>
      <c r="K117" s="98" t="s">
        <v>1520</v>
      </c>
      <c r="L117" s="62" t="s">
        <v>759</v>
      </c>
      <c r="M117" s="261" t="s">
        <v>759</v>
      </c>
    </row>
    <row r="118" spans="1:13" x14ac:dyDescent="0.3">
      <c r="A118" s="3"/>
      <c r="B118" s="23" t="s">
        <v>89</v>
      </c>
      <c r="C118" s="366">
        <v>0.89</v>
      </c>
      <c r="D118" s="317"/>
      <c r="E118" s="453"/>
      <c r="F118" s="241"/>
      <c r="G118" s="243"/>
      <c r="H118" s="453"/>
      <c r="I118" s="241"/>
      <c r="J118" s="243"/>
      <c r="K118" s="98">
        <v>0.85499999999999998</v>
      </c>
      <c r="L118" s="62" t="s">
        <v>759</v>
      </c>
      <c r="M118" s="261" t="s">
        <v>759</v>
      </c>
    </row>
    <row r="119" spans="1:13" x14ac:dyDescent="0.3">
      <c r="A119" s="3"/>
      <c r="B119" s="23" t="s">
        <v>200</v>
      </c>
      <c r="C119" s="304" t="s">
        <v>770</v>
      </c>
      <c r="D119" s="317"/>
      <c r="E119" s="474"/>
      <c r="F119" s="250"/>
      <c r="G119" s="286"/>
      <c r="H119" s="474"/>
      <c r="I119" s="250"/>
      <c r="J119" s="286"/>
      <c r="K119" s="98"/>
      <c r="L119" s="62"/>
      <c r="M119" s="261"/>
    </row>
    <row r="120" spans="1:13" x14ac:dyDescent="0.3">
      <c r="A120" s="189" t="s">
        <v>81</v>
      </c>
      <c r="B120" s="23"/>
      <c r="C120" s="304"/>
      <c r="D120" s="317"/>
      <c r="E120" s="474"/>
      <c r="F120" s="250"/>
      <c r="G120" s="286"/>
      <c r="H120" s="474"/>
      <c r="I120" s="250"/>
      <c r="J120" s="286"/>
      <c r="K120" s="474"/>
      <c r="L120" s="250"/>
      <c r="M120" s="286"/>
    </row>
    <row r="121" spans="1:13" x14ac:dyDescent="0.3">
      <c r="A121" s="3"/>
      <c r="B121" s="23" t="s">
        <v>82</v>
      </c>
      <c r="C121" s="304" t="s">
        <v>45</v>
      </c>
      <c r="D121" s="317"/>
      <c r="E121" s="453"/>
      <c r="F121" s="241"/>
      <c r="G121" s="243"/>
      <c r="H121" s="453"/>
      <c r="I121" s="241"/>
      <c r="J121" s="243"/>
      <c r="K121" s="453"/>
      <c r="L121" s="241"/>
      <c r="M121" s="243"/>
    </row>
    <row r="122" spans="1:13" x14ac:dyDescent="0.3">
      <c r="A122" s="3"/>
      <c r="B122" s="23" t="s">
        <v>83</v>
      </c>
      <c r="C122" s="304" t="s">
        <v>45</v>
      </c>
      <c r="D122" s="317"/>
      <c r="E122" s="453"/>
      <c r="F122" s="241"/>
      <c r="G122" s="243"/>
      <c r="H122" s="453"/>
      <c r="I122" s="241"/>
      <c r="J122" s="243"/>
      <c r="K122" s="453"/>
      <c r="L122" s="241"/>
      <c r="M122" s="243"/>
    </row>
    <row r="123" spans="1:13" x14ac:dyDescent="0.3">
      <c r="A123" s="3"/>
      <c r="B123" s="23" t="s">
        <v>84</v>
      </c>
      <c r="C123" s="304" t="s">
        <v>45</v>
      </c>
      <c r="D123" s="317"/>
      <c r="E123" s="453"/>
      <c r="F123" s="241"/>
      <c r="G123" s="243"/>
      <c r="H123" s="453"/>
      <c r="I123" s="241"/>
      <c r="J123" s="243"/>
      <c r="K123" s="453"/>
      <c r="L123" s="241"/>
      <c r="M123" s="243"/>
    </row>
    <row r="124" spans="1:13" x14ac:dyDescent="0.3">
      <c r="A124" s="3"/>
      <c r="B124" s="23" t="s">
        <v>310</v>
      </c>
      <c r="C124" s="304" t="s">
        <v>45</v>
      </c>
      <c r="D124" s="317"/>
      <c r="E124" s="453"/>
      <c r="F124" s="241"/>
      <c r="G124" s="243"/>
      <c r="H124" s="453"/>
      <c r="I124" s="241"/>
      <c r="J124" s="243"/>
      <c r="K124" s="453"/>
      <c r="L124" s="241"/>
      <c r="M124" s="243"/>
    </row>
    <row r="125" spans="1:13" x14ac:dyDescent="0.3">
      <c r="A125" s="3"/>
      <c r="B125" s="23" t="s">
        <v>308</v>
      </c>
      <c r="C125" s="304" t="s">
        <v>45</v>
      </c>
      <c r="D125" s="317"/>
      <c r="E125" s="474"/>
      <c r="F125" s="250"/>
      <c r="G125" s="286"/>
      <c r="H125" s="474"/>
      <c r="I125" s="250"/>
      <c r="J125" s="286"/>
      <c r="K125" s="474"/>
      <c r="L125" s="250"/>
      <c r="M125" s="286"/>
    </row>
    <row r="126" spans="1:13" x14ac:dyDescent="0.3">
      <c r="A126" s="3"/>
      <c r="B126" s="23" t="s">
        <v>85</v>
      </c>
      <c r="C126" s="304" t="s">
        <v>45</v>
      </c>
      <c r="D126" s="317"/>
      <c r="E126" s="453"/>
      <c r="F126" s="241"/>
      <c r="G126" s="243"/>
      <c r="H126" s="453"/>
      <c r="I126" s="241"/>
      <c r="J126" s="243"/>
      <c r="K126" s="453"/>
      <c r="L126" s="241"/>
      <c r="M126" s="243"/>
    </row>
    <row r="127" spans="1:13" x14ac:dyDescent="0.3">
      <c r="A127" s="3"/>
      <c r="B127" s="23" t="s">
        <v>433</v>
      </c>
      <c r="C127" s="304" t="s">
        <v>45</v>
      </c>
      <c r="D127" s="317"/>
      <c r="E127" s="474"/>
      <c r="F127" s="250"/>
      <c r="G127" s="286"/>
      <c r="H127" s="474"/>
      <c r="I127" s="250"/>
      <c r="J127" s="286"/>
      <c r="K127" s="474"/>
      <c r="L127" s="250"/>
      <c r="M127" s="286"/>
    </row>
    <row r="128" spans="1:13" x14ac:dyDescent="0.3">
      <c r="A128" s="272"/>
      <c r="B128" s="23" t="s">
        <v>220</v>
      </c>
      <c r="C128" s="304" t="s">
        <v>45</v>
      </c>
      <c r="D128" s="317"/>
      <c r="E128" s="453"/>
      <c r="F128" s="241"/>
      <c r="G128" s="243"/>
      <c r="H128" s="453"/>
      <c r="I128" s="241"/>
      <c r="J128" s="243"/>
      <c r="K128" s="453"/>
      <c r="L128" s="241"/>
      <c r="M128" s="243"/>
    </row>
    <row r="129" spans="1:13" x14ac:dyDescent="0.3">
      <c r="A129" s="272"/>
      <c r="B129" s="23" t="s">
        <v>221</v>
      </c>
      <c r="C129" s="304" t="s">
        <v>45</v>
      </c>
      <c r="D129" s="317"/>
      <c r="E129" s="474"/>
      <c r="F129" s="250"/>
      <c r="G129" s="286"/>
      <c r="H129" s="474"/>
      <c r="I129" s="250"/>
      <c r="J129" s="286"/>
      <c r="K129" s="474"/>
      <c r="L129" s="250"/>
      <c r="M129" s="286"/>
    </row>
    <row r="130" spans="1:13" x14ac:dyDescent="0.3">
      <c r="A130" s="272"/>
      <c r="B130" s="23" t="s">
        <v>222</v>
      </c>
      <c r="C130" s="304" t="s">
        <v>45</v>
      </c>
      <c r="D130" s="317"/>
      <c r="E130" s="474"/>
      <c r="F130" s="250"/>
      <c r="G130" s="286"/>
      <c r="H130" s="474"/>
      <c r="I130" s="250"/>
      <c r="J130" s="286"/>
      <c r="K130" s="474"/>
      <c r="L130" s="250"/>
      <c r="M130" s="286"/>
    </row>
    <row r="131" spans="1:13" x14ac:dyDescent="0.3">
      <c r="A131" s="3"/>
      <c r="B131" s="23" t="s">
        <v>223</v>
      </c>
      <c r="C131" s="304" t="s">
        <v>45</v>
      </c>
      <c r="D131" s="317"/>
      <c r="E131" s="453"/>
      <c r="F131" s="241"/>
      <c r="G131" s="243"/>
      <c r="H131" s="453"/>
      <c r="I131" s="241"/>
      <c r="J131" s="243"/>
      <c r="K131" s="453"/>
      <c r="L131" s="241"/>
      <c r="M131" s="243"/>
    </row>
    <row r="132" spans="1:13" x14ac:dyDescent="0.3">
      <c r="A132" s="3"/>
      <c r="B132" s="23" t="s">
        <v>224</v>
      </c>
      <c r="C132" s="304" t="s">
        <v>45</v>
      </c>
      <c r="D132" s="317"/>
      <c r="E132" s="474"/>
      <c r="F132" s="250"/>
      <c r="G132" s="286"/>
      <c r="H132" s="474"/>
      <c r="I132" s="250"/>
      <c r="J132" s="286"/>
      <c r="K132" s="474"/>
      <c r="L132" s="250"/>
      <c r="M132" s="286"/>
    </row>
    <row r="133" spans="1:13" x14ac:dyDescent="0.3">
      <c r="A133" s="3"/>
      <c r="B133" s="23" t="s">
        <v>86</v>
      </c>
      <c r="C133" s="304" t="s">
        <v>45</v>
      </c>
      <c r="D133" s="317"/>
      <c r="E133" s="453"/>
      <c r="F133" s="241"/>
      <c r="G133" s="243"/>
      <c r="H133" s="453"/>
      <c r="I133" s="241"/>
      <c r="J133" s="243"/>
      <c r="K133" s="453"/>
      <c r="L133" s="241"/>
      <c r="M133" s="243"/>
    </row>
    <row r="134" spans="1:13" x14ac:dyDescent="0.3">
      <c r="A134" s="3"/>
      <c r="B134" s="23" t="s">
        <v>93</v>
      </c>
      <c r="C134" s="304" t="s">
        <v>45</v>
      </c>
      <c r="D134" s="317"/>
      <c r="E134" s="453"/>
      <c r="F134" s="241"/>
      <c r="G134" s="243"/>
      <c r="H134" s="453"/>
      <c r="I134" s="241"/>
      <c r="J134" s="243"/>
      <c r="K134" s="453"/>
      <c r="L134" s="241"/>
      <c r="M134" s="243"/>
    </row>
    <row r="135" spans="1:13" x14ac:dyDescent="0.3">
      <c r="A135" s="3"/>
      <c r="B135" s="23" t="s">
        <v>87</v>
      </c>
      <c r="C135" s="304" t="s">
        <v>45</v>
      </c>
      <c r="D135" s="317"/>
      <c r="E135" s="453"/>
      <c r="F135" s="241"/>
      <c r="G135" s="243"/>
      <c r="H135" s="453"/>
      <c r="I135" s="241"/>
      <c r="J135" s="243"/>
      <c r="K135" s="453"/>
      <c r="L135" s="241"/>
      <c r="M135" s="243"/>
    </row>
    <row r="136" spans="1:13" x14ac:dyDescent="0.3">
      <c r="A136" s="272"/>
      <c r="B136" s="23" t="s">
        <v>229</v>
      </c>
      <c r="C136" s="304" t="s">
        <v>45</v>
      </c>
      <c r="D136" s="317"/>
      <c r="E136" s="474"/>
      <c r="F136" s="250"/>
      <c r="G136" s="286"/>
      <c r="H136" s="474"/>
      <c r="I136" s="250"/>
      <c r="J136" s="286"/>
      <c r="K136" s="474"/>
      <c r="L136" s="250"/>
      <c r="M136" s="286"/>
    </row>
    <row r="137" spans="1:13" x14ac:dyDescent="0.3">
      <c r="A137" s="3"/>
      <c r="B137" s="23" t="s">
        <v>233</v>
      </c>
      <c r="C137" s="304" t="s">
        <v>45</v>
      </c>
      <c r="D137" s="317"/>
      <c r="E137" s="453"/>
      <c r="F137" s="241"/>
      <c r="G137" s="243"/>
      <c r="H137" s="453"/>
      <c r="I137" s="241"/>
      <c r="J137" s="243"/>
      <c r="K137" s="453"/>
      <c r="L137" s="241"/>
      <c r="M137" s="243"/>
    </row>
    <row r="138" spans="1:13" x14ac:dyDescent="0.3">
      <c r="A138" s="3"/>
      <c r="B138" s="23" t="s">
        <v>234</v>
      </c>
      <c r="C138" s="304" t="s">
        <v>45</v>
      </c>
      <c r="D138" s="317"/>
      <c r="E138" s="453"/>
      <c r="F138" s="241"/>
      <c r="G138" s="243"/>
      <c r="H138" s="453"/>
      <c r="I138" s="241"/>
      <c r="J138" s="243"/>
      <c r="K138" s="453"/>
      <c r="L138" s="241"/>
      <c r="M138" s="243"/>
    </row>
    <row r="139" spans="1:13" x14ac:dyDescent="0.3">
      <c r="A139" s="3"/>
      <c r="B139" s="23" t="s">
        <v>235</v>
      </c>
      <c r="C139" s="304" t="s">
        <v>45</v>
      </c>
      <c r="D139" s="317"/>
      <c r="E139" s="453"/>
      <c r="F139" s="241"/>
      <c r="G139" s="243"/>
      <c r="H139" s="453"/>
      <c r="I139" s="241"/>
      <c r="J139" s="243"/>
      <c r="K139" s="453"/>
      <c r="L139" s="241"/>
      <c r="M139" s="243"/>
    </row>
    <row r="140" spans="1:13" x14ac:dyDescent="0.3">
      <c r="A140" s="3"/>
      <c r="B140" s="23" t="s">
        <v>236</v>
      </c>
      <c r="C140" s="304" t="s">
        <v>45</v>
      </c>
      <c r="D140" s="317"/>
      <c r="E140" s="453"/>
      <c r="F140" s="241"/>
      <c r="G140" s="243"/>
      <c r="H140" s="453"/>
      <c r="I140" s="241"/>
      <c r="J140" s="243"/>
      <c r="K140" s="453"/>
      <c r="L140" s="241"/>
      <c r="M140" s="243"/>
    </row>
    <row r="141" spans="1:13" x14ac:dyDescent="0.3">
      <c r="A141" s="234" t="s">
        <v>90</v>
      </c>
      <c r="B141" s="23"/>
      <c r="C141" s="307"/>
      <c r="D141" s="294"/>
      <c r="E141" s="475"/>
      <c r="F141" s="148"/>
      <c r="G141" s="273"/>
      <c r="H141" s="475"/>
      <c r="I141" s="148"/>
      <c r="J141" s="273"/>
      <c r="K141" s="475"/>
      <c r="L141" s="148"/>
      <c r="M141" s="273"/>
    </row>
    <row r="142" spans="1:13" s="144" customFormat="1" ht="15" customHeight="1" x14ac:dyDescent="0.3">
      <c r="B142" s="23" t="s">
        <v>890</v>
      </c>
      <c r="C142" s="308" t="s">
        <v>924</v>
      </c>
      <c r="D142" s="319" t="s">
        <v>905</v>
      </c>
      <c r="E142" s="474"/>
      <c r="F142" s="250"/>
      <c r="G142" s="286"/>
      <c r="H142" s="474"/>
      <c r="I142" s="250"/>
      <c r="J142" s="286"/>
      <c r="K142" s="474"/>
      <c r="L142" s="250"/>
      <c r="M142" s="286"/>
    </row>
    <row r="143" spans="1:13" s="144" customFormat="1" ht="15" customHeight="1" x14ac:dyDescent="0.3">
      <c r="B143" s="23" t="s">
        <v>891</v>
      </c>
      <c r="C143" s="308" t="s">
        <v>1079</v>
      </c>
      <c r="D143" s="319" t="s">
        <v>906</v>
      </c>
      <c r="E143" s="474"/>
      <c r="F143" s="250"/>
      <c r="G143" s="286"/>
      <c r="H143" s="474"/>
      <c r="I143" s="250"/>
      <c r="J143" s="286"/>
      <c r="K143" s="474"/>
      <c r="L143" s="250"/>
      <c r="M143" s="286"/>
    </row>
    <row r="144" spans="1:13" s="144" customFormat="1" ht="15" customHeight="1" x14ac:dyDescent="0.3">
      <c r="B144" s="148" t="s">
        <v>91</v>
      </c>
      <c r="C144" s="308">
        <v>0.85</v>
      </c>
      <c r="D144" s="319" t="s">
        <v>907</v>
      </c>
      <c r="E144" s="453"/>
      <c r="F144" s="241"/>
      <c r="G144" s="243"/>
      <c r="H144" s="453"/>
      <c r="I144" s="241"/>
      <c r="J144" s="243"/>
      <c r="K144" s="453"/>
      <c r="L144" s="241"/>
      <c r="M144" s="243"/>
    </row>
    <row r="145" spans="1:13" s="144" customFormat="1" x14ac:dyDescent="0.3">
      <c r="B145" s="148" t="s">
        <v>346</v>
      </c>
      <c r="C145" s="308">
        <v>0.77</v>
      </c>
      <c r="D145" s="319" t="s">
        <v>908</v>
      </c>
      <c r="E145" s="453"/>
      <c r="F145" s="241"/>
      <c r="G145" s="243"/>
      <c r="H145" s="453"/>
      <c r="I145" s="241"/>
      <c r="J145" s="243"/>
      <c r="K145" s="453"/>
      <c r="L145" s="241"/>
      <c r="M145" s="243"/>
    </row>
    <row r="146" spans="1:13" s="144" customFormat="1" ht="41.4" x14ac:dyDescent="0.3">
      <c r="B146" s="148" t="s">
        <v>1081</v>
      </c>
      <c r="C146" s="304" t="s">
        <v>1080</v>
      </c>
      <c r="D146" s="319" t="s">
        <v>910</v>
      </c>
      <c r="E146" s="453"/>
      <c r="F146" s="241"/>
      <c r="G146" s="243"/>
      <c r="H146" s="453"/>
      <c r="I146" s="241"/>
      <c r="J146" s="243"/>
      <c r="K146" s="453"/>
      <c r="L146" s="241"/>
      <c r="M146" s="243"/>
    </row>
    <row r="147" spans="1:13" s="144" customFormat="1" x14ac:dyDescent="0.3">
      <c r="B147" s="23" t="s">
        <v>248</v>
      </c>
      <c r="C147" s="304"/>
      <c r="D147" s="319" t="s">
        <v>669</v>
      </c>
      <c r="E147" s="454"/>
      <c r="F147" s="245"/>
      <c r="G147" s="249"/>
      <c r="H147" s="454"/>
      <c r="I147" s="245"/>
      <c r="J147" s="249"/>
      <c r="K147" s="454"/>
      <c r="L147" s="245"/>
      <c r="M147" s="249"/>
    </row>
    <row r="148" spans="1:13" s="144" customFormat="1" x14ac:dyDescent="0.3">
      <c r="B148" s="23" t="s">
        <v>895</v>
      </c>
      <c r="C148" s="304" t="s">
        <v>1082</v>
      </c>
      <c r="D148" s="319" t="s">
        <v>909</v>
      </c>
      <c r="E148" s="454"/>
      <c r="F148" s="245"/>
      <c r="G148" s="249"/>
      <c r="H148" s="454"/>
      <c r="I148" s="245"/>
      <c r="J148" s="249"/>
      <c r="K148" s="454"/>
      <c r="L148" s="245"/>
      <c r="M148" s="249"/>
    </row>
    <row r="149" spans="1:13" s="144" customFormat="1" x14ac:dyDescent="0.3">
      <c r="B149" s="23" t="s">
        <v>899</v>
      </c>
      <c r="C149" s="304" t="s">
        <v>770</v>
      </c>
      <c r="D149" s="319" t="s">
        <v>900</v>
      </c>
      <c r="E149" s="454"/>
      <c r="F149" s="245"/>
      <c r="G149" s="249"/>
      <c r="H149" s="454"/>
      <c r="I149" s="245"/>
      <c r="J149" s="249"/>
      <c r="K149" s="454"/>
      <c r="L149" s="245"/>
      <c r="M149" s="249"/>
    </row>
    <row r="150" spans="1:13" s="144" customFormat="1" x14ac:dyDescent="0.3">
      <c r="B150" s="23" t="s">
        <v>892</v>
      </c>
      <c r="C150" s="304" t="s">
        <v>187</v>
      </c>
      <c r="D150" s="319" t="s">
        <v>897</v>
      </c>
      <c r="E150" s="454"/>
      <c r="F150" s="245"/>
      <c r="G150" s="249"/>
      <c r="H150" s="454"/>
      <c r="I150" s="245"/>
      <c r="J150" s="249"/>
      <c r="K150" s="454"/>
      <c r="L150" s="245"/>
      <c r="M150" s="249"/>
    </row>
    <row r="151" spans="1:13" s="144" customFormat="1" x14ac:dyDescent="0.3">
      <c r="B151" s="23" t="s">
        <v>893</v>
      </c>
      <c r="C151" s="304">
        <v>180</v>
      </c>
      <c r="D151" s="319" t="s">
        <v>898</v>
      </c>
      <c r="E151" s="454"/>
      <c r="F151" s="245"/>
      <c r="G151" s="249"/>
      <c r="H151" s="454"/>
      <c r="I151" s="245"/>
      <c r="J151" s="249"/>
      <c r="K151" s="454"/>
      <c r="L151" s="245"/>
      <c r="M151" s="249"/>
    </row>
    <row r="152" spans="1:13" s="144" customFormat="1" x14ac:dyDescent="0.3">
      <c r="B152" s="23" t="s">
        <v>894</v>
      </c>
      <c r="C152" s="309">
        <v>160000</v>
      </c>
      <c r="D152" s="319" t="s">
        <v>904</v>
      </c>
      <c r="E152" s="454"/>
      <c r="F152" s="245"/>
      <c r="G152" s="249"/>
      <c r="H152" s="454"/>
      <c r="I152" s="245"/>
      <c r="J152" s="249"/>
      <c r="K152" s="454"/>
      <c r="L152" s="245"/>
      <c r="M152" s="249"/>
    </row>
    <row r="153" spans="1:13" s="144" customFormat="1" x14ac:dyDescent="0.3">
      <c r="B153" s="23" t="s">
        <v>896</v>
      </c>
      <c r="C153" s="304" t="s">
        <v>770</v>
      </c>
      <c r="D153" s="319" t="s">
        <v>901</v>
      </c>
      <c r="E153" s="454"/>
      <c r="F153" s="245"/>
      <c r="G153" s="249"/>
      <c r="H153" s="454"/>
      <c r="I153" s="245"/>
      <c r="J153" s="249"/>
      <c r="K153" s="454"/>
      <c r="L153" s="245"/>
      <c r="M153" s="249"/>
    </row>
    <row r="154" spans="1:13" s="144" customFormat="1" ht="15" thickBot="1" x14ac:dyDescent="0.35">
      <c r="A154" s="694"/>
      <c r="B154" s="695" t="s">
        <v>903</v>
      </c>
      <c r="C154" s="339">
        <v>2269</v>
      </c>
      <c r="D154" s="320" t="s">
        <v>902</v>
      </c>
      <c r="E154" s="476"/>
      <c r="F154" s="477"/>
      <c r="G154" s="478"/>
      <c r="H154" s="476"/>
      <c r="I154" s="477"/>
      <c r="J154" s="478"/>
      <c r="K154" s="476"/>
      <c r="L154" s="477"/>
      <c r="M154" s="478"/>
    </row>
  </sheetData>
  <mergeCells count="55">
    <mergeCell ref="K32:M32"/>
    <mergeCell ref="K33:M33"/>
    <mergeCell ref="K28:M28"/>
    <mergeCell ref="K29:M29"/>
    <mergeCell ref="H31:J31"/>
    <mergeCell ref="H32:J32"/>
    <mergeCell ref="H33:J33"/>
    <mergeCell ref="K10:M10"/>
    <mergeCell ref="K17:M17"/>
    <mergeCell ref="K18:M18"/>
    <mergeCell ref="K19:M19"/>
    <mergeCell ref="K21:M21"/>
    <mergeCell ref="K22:M22"/>
    <mergeCell ref="K23:M23"/>
    <mergeCell ref="K24:M24"/>
    <mergeCell ref="K25:M25"/>
    <mergeCell ref="H28:J28"/>
    <mergeCell ref="H29:J29"/>
    <mergeCell ref="H30:J30"/>
    <mergeCell ref="H21:J21"/>
    <mergeCell ref="H22:J22"/>
    <mergeCell ref="H23:J23"/>
    <mergeCell ref="H24:J24"/>
    <mergeCell ref="H25:J25"/>
    <mergeCell ref="H16:J16"/>
    <mergeCell ref="H17:J17"/>
    <mergeCell ref="H18:J18"/>
    <mergeCell ref="H19:J19"/>
    <mergeCell ref="H20:J20"/>
    <mergeCell ref="E10:G10"/>
    <mergeCell ref="H10:J10"/>
    <mergeCell ref="E19:G19"/>
    <mergeCell ref="E16:G16"/>
    <mergeCell ref="E33:G33"/>
    <mergeCell ref="E30:G30"/>
    <mergeCell ref="E31:G31"/>
    <mergeCell ref="E28:G28"/>
    <mergeCell ref="E29:G29"/>
    <mergeCell ref="E17:G17"/>
    <mergeCell ref="T13:V13"/>
    <mergeCell ref="W13:X13"/>
    <mergeCell ref="H39:J39"/>
    <mergeCell ref="E39:G39"/>
    <mergeCell ref="K20:M20"/>
    <mergeCell ref="K16:M16"/>
    <mergeCell ref="E32:G32"/>
    <mergeCell ref="E26:G26"/>
    <mergeCell ref="E27:G27"/>
    <mergeCell ref="E24:G24"/>
    <mergeCell ref="E25:G25"/>
    <mergeCell ref="E22:G22"/>
    <mergeCell ref="E23:G23"/>
    <mergeCell ref="E20:G20"/>
    <mergeCell ref="E21:G21"/>
    <mergeCell ref="E18:G18"/>
  </mergeCells>
  <conditionalFormatting sqref="A13:E13 A16:B32 A33:E33 A34:G36 A37:A38 C37:G38 A62:A64 C62:G64 A65:G75 A76:B76 D76:E76 A77:E77 A78:B78 D78:E78 A79:G83 A84:B84 D84:G84 A100:A101 C100:G101 A102:G141">
    <cfRule type="expression" dxfId="66" priority="203">
      <formula>$A13&lt;&gt;0</formula>
    </cfRule>
  </conditionalFormatting>
  <conditionalFormatting sqref="A39:E39">
    <cfRule type="expression" dxfId="65" priority="62">
      <formula>$A39&lt;&gt;0</formula>
    </cfRule>
  </conditionalFormatting>
  <conditionalFormatting sqref="A40:G61">
    <cfRule type="expression" dxfId="64" priority="3">
      <formula>$A40&lt;&gt;0</formula>
    </cfRule>
  </conditionalFormatting>
  <conditionalFormatting sqref="A85:G99">
    <cfRule type="expression" dxfId="63" priority="28">
      <formula>$A85&lt;&gt;0</formula>
    </cfRule>
  </conditionalFormatting>
  <conditionalFormatting sqref="A12:M12 K13 A14:M14">
    <cfRule type="expression" dxfId="62" priority="105">
      <formula>$A12&lt;&gt;0</formula>
    </cfRule>
  </conditionalFormatting>
  <conditionalFormatting sqref="B7">
    <cfRule type="expression" dxfId="61" priority="4">
      <formula>$A7&lt;&gt;0</formula>
    </cfRule>
  </conditionalFormatting>
  <conditionalFormatting sqref="B38">
    <cfRule type="expression" dxfId="60" priority="10">
      <formula>$A38&lt;&gt;0</formula>
    </cfRule>
  </conditionalFormatting>
  <conditionalFormatting sqref="B142:B143">
    <cfRule type="expression" dxfId="59" priority="153">
      <formula>$A142&lt;&gt;0</formula>
    </cfRule>
  </conditionalFormatting>
  <conditionalFormatting sqref="B147:B154">
    <cfRule type="expression" dxfId="58" priority="152">
      <formula>$A147&lt;&gt;0</formula>
    </cfRule>
  </conditionalFormatting>
  <conditionalFormatting sqref="C146">
    <cfRule type="expression" dxfId="51" priority="148">
      <formula>$A146&lt;&gt;0</formula>
    </cfRule>
  </conditionalFormatting>
  <conditionalFormatting sqref="C148">
    <cfRule type="expression" dxfId="50" priority="158">
      <formula>$A148&lt;&gt;0</formula>
    </cfRule>
  </conditionalFormatting>
  <conditionalFormatting sqref="C15:D32">
    <cfRule type="expression" dxfId="49" priority="151">
      <formula>$A15&lt;&gt;0</formula>
    </cfRule>
  </conditionalFormatting>
  <conditionalFormatting sqref="E16:E32">
    <cfRule type="expression" dxfId="48" priority="157">
      <formula>$A16&lt;&gt;0</formula>
    </cfRule>
  </conditionalFormatting>
  <conditionalFormatting sqref="F76:G78">
    <cfRule type="expression" dxfId="47" priority="1">
      <formula>$A76&lt;&gt;0</formula>
    </cfRule>
  </conditionalFormatting>
  <conditionalFormatting sqref="H13 H34:J38">
    <cfRule type="expression" dxfId="46" priority="146">
      <formula>$A13&lt;&gt;0</formula>
    </cfRule>
  </conditionalFormatting>
  <conditionalFormatting sqref="H16:H25">
    <cfRule type="expression" dxfId="45" priority="54">
      <formula>$A16&lt;&gt;0</formula>
    </cfRule>
  </conditionalFormatting>
  <conditionalFormatting sqref="H27:H33">
    <cfRule type="expression" dxfId="44" priority="135">
      <formula>$A27&lt;&gt;0</formula>
    </cfRule>
  </conditionalFormatting>
  <conditionalFormatting sqref="H40:J81">
    <cfRule type="expression" dxfId="42" priority="57">
      <formula>$A40&lt;&gt;0</formula>
    </cfRule>
  </conditionalFormatting>
  <conditionalFormatting sqref="H26:M26">
    <cfRule type="expression" dxfId="41" priority="25">
      <formula>$A26&lt;&gt;0</formula>
    </cfRule>
  </conditionalFormatting>
  <conditionalFormatting sqref="H82:M141">
    <cfRule type="expression" dxfId="40" priority="27">
      <formula>$A82&lt;&gt;0</formula>
    </cfRule>
  </conditionalFormatting>
  <conditionalFormatting sqref="K16:K25">
    <cfRule type="expression" dxfId="39" priority="55">
      <formula>$A16&lt;&gt;0</formula>
    </cfRule>
  </conditionalFormatting>
  <conditionalFormatting sqref="K27:K29">
    <cfRule type="expression" dxfId="38" priority="97">
      <formula>$A27&lt;&gt;0</formula>
    </cfRule>
  </conditionalFormatting>
  <conditionalFormatting sqref="K31:K33">
    <cfRule type="expression" dxfId="37" priority="94">
      <formula>$A31&lt;&gt;0</formula>
    </cfRule>
  </conditionalFormatting>
  <conditionalFormatting sqref="K34:M81">
    <cfRule type="expression" dxfId="36" priority="5">
      <formula>$A34&lt;&gt;0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5" id="{2E06DACC-9663-4BE0-AB5E-A28E09524B81}">
            <xm:f>'Large Office'!A143="Not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66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A142:A143 E142:M154 A144:B146 A147:A154</xm:sqref>
        </x14:conditionalFormatting>
        <x14:conditionalFormatting xmlns:xm="http://schemas.microsoft.com/office/excel/2006/main">
          <x14:cfRule type="expression" priority="164" id="{E21FC5E9-0A23-4EE9-9E1A-499EED50462B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14:cfRule type="expression" priority="163" id="{12973766-783B-4B3D-B408-4A94DC52B07B}">
            <xm:f>'Large Office'!C143="Not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62" id="{F5869CCF-3061-4AB9-B5A1-F6C2090C3970}">
            <xm:f>'Large Office'!C143="NA"</xm:f>
            <x14:dxf>
              <font>
                <b/>
                <i val="0"/>
                <color rgb="FF0000FF"/>
              </font>
              <fill>
                <patternFill>
                  <bgColor theme="8" tint="0.59996337778862885"/>
                </patternFill>
              </fill>
            </x14:dxf>
          </x14:cfRule>
          <xm:sqref>C142:C143 D142:D146 C145 C147:D147 D148 C149:D154</xm:sqref>
        </x14:conditionalFormatting>
        <x14:conditionalFormatting xmlns:xm="http://schemas.microsoft.com/office/excel/2006/main">
          <x14:cfRule type="expression" priority="161" id="{AA6188E4-3736-4459-969F-CB253D40DF07}">
            <xm:f>'Large Office'!$A145&lt;&gt;0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14:cfRule type="expression" priority="160" id="{D5743E60-2EA9-46F6-BEDD-DA3D82F2B27D}">
            <xm:f>'Large Office'!C145="Not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59" id="{FCF83488-1DD5-42C6-865D-241A93EF14E4}">
            <xm:f>'Large Office'!C145="NA"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expression" priority="83" id="{E4EBEA1A-FE6F-454D-A893-0543C21DA18F}">
            <xm:f>'Small Office'!$A39&lt;&gt;0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684" id="{2E06DACC-9663-4BE0-AB5E-A28E09524B81}">
            <xm:f>'Large Office'!X143="Not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85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N142:S154</xm:sqref>
        </x14:conditionalFormatting>
        <x14:conditionalFormatting xmlns:xm="http://schemas.microsoft.com/office/excel/2006/main">
          <x14:cfRule type="expression" priority="812" id="{2E06DACC-9663-4BE0-AB5E-A28E09524B81}">
            <xm:f>'Large Office'!AC143="Not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813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T142:U154</xm:sqref>
        </x14:conditionalFormatting>
        <x14:conditionalFormatting xmlns:xm="http://schemas.microsoft.com/office/excel/2006/main">
          <x14:cfRule type="expression" priority="748" id="{2E06DACC-9663-4BE0-AB5E-A28E09524B81}">
            <xm:f>'Large Office'!AD143="Not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749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V142:AC154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18C1C3CD522429F9295B4569DD6C1" ma:contentTypeVersion="17" ma:contentTypeDescription="Create a new document." ma:contentTypeScope="" ma:versionID="0095e63ec3a45cd444e835862e8cdb94">
  <xsd:schema xmlns:xsd="http://www.w3.org/2001/XMLSchema" xmlns:xs="http://www.w3.org/2001/XMLSchema" xmlns:p="http://schemas.microsoft.com/office/2006/metadata/properties" xmlns:ns2="64fd6132-5076-4b89-928a-d8e4a6334481" xmlns:ns3="3ebb0589-ab5a-4457-b858-f2bd68e554dd" targetNamespace="http://schemas.microsoft.com/office/2006/metadata/properties" ma:root="true" ma:fieldsID="880ecd3a8e12cf513cd3619339318796" ns2:_="" ns3:_="">
    <xsd:import namespace="64fd6132-5076-4b89-928a-d8e4a6334481"/>
    <xsd:import namespace="3ebb0589-ab5a-4457-b858-f2bd68e55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d6132-5076-4b89-928a-d8e4a6334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description="General 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b0589-ab5a-4457-b858-f2bd68e55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f0f2ed-d63e-4dfc-a5f0-579bed758327}" ma:internalName="TaxCatchAll" ma:showField="CatchAllData" ma:web="3ebb0589-ab5a-4457-b858-f2bd68e55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64fd6132-5076-4b89-928a-d8e4a6334481" xsi:nil="true"/>
    <TaxCatchAll xmlns="3ebb0589-ab5a-4457-b858-f2bd68e554dd" xsi:nil="true"/>
    <lcf76f155ced4ddcb4097134ff3c332f xmlns="64fd6132-5076-4b89-928a-d8e4a63344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2D43C-C039-4CEE-AAC2-8973D177CA2C}"/>
</file>

<file path=customXml/itemProps2.xml><?xml version="1.0" encoding="utf-8"?>
<ds:datastoreItem xmlns:ds="http://schemas.openxmlformats.org/officeDocument/2006/customXml" ds:itemID="{92C36D94-6A2F-4C3B-AF7B-618F4A5AE3A3}">
  <ds:schemaRefs>
    <ds:schemaRef ds:uri="http://schemas.openxmlformats.org/package/2006/metadata/core-properties"/>
    <ds:schemaRef ds:uri="64fd6132-5076-4b89-928a-d8e4a6334481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ebb0589-ab5a-4457-b858-f2bd68e554d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89458F-64DA-4B60-A613-3678777A1E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27</vt:i4>
      </vt:variant>
    </vt:vector>
  </HeadingPairs>
  <TitlesOfParts>
    <vt:vector size="41" baseType="lpstr">
      <vt:lpstr>All Tests-ORIGINAL</vt:lpstr>
      <vt:lpstr>Test Status Summary_Old</vt:lpstr>
      <vt:lpstr>Test Status Summary</vt:lpstr>
      <vt:lpstr>Small Office</vt:lpstr>
      <vt:lpstr>Medium Office</vt:lpstr>
      <vt:lpstr>Large Office</vt:lpstr>
      <vt:lpstr>Small Hotel</vt:lpstr>
      <vt:lpstr>Warehouse</vt:lpstr>
      <vt:lpstr>Retail Medium</vt:lpstr>
      <vt:lpstr>HRR</vt:lpstr>
      <vt:lpstr>Test Summary</vt:lpstr>
      <vt:lpstr>WWR Tables</vt:lpstr>
      <vt:lpstr>Intermediate Calculations - 360</vt:lpstr>
      <vt:lpstr>Checks</vt:lpstr>
      <vt:lpstr>'WWR Tables'!_0049CZ07LargeOfficeBaseTable</vt:lpstr>
      <vt:lpstr>'WWR Tables'!_0051CZ07LargeOfficeWWR60Table.html_toc</vt:lpstr>
      <vt:lpstr>AreatoSI</vt:lpstr>
      <vt:lpstr>LengthtoSI</vt:lpstr>
      <vt:lpstr>'All Tests-ORIGINAL'!Z_308E9DB8_8960_4FE1_B498_C61306BFDB04_.wvu.Cols</vt:lpstr>
      <vt:lpstr>'All Tests-ORIGINAL'!Z_308E9DB8_8960_4FE1_B498_C61306BFDB04_.wvu.FilterData</vt:lpstr>
      <vt:lpstr>'All Tests-ORIGINAL'!Z_308E9DB8_8960_4FE1_B498_C61306BFDB04_.wvu.Rows</vt:lpstr>
      <vt:lpstr>'All Tests-ORIGINAL'!Z_4626CCE8_F10F_4E42_80CD_67F09955BF74_.wvu.Cols</vt:lpstr>
      <vt:lpstr>'All Tests-ORIGINAL'!Z_4626CCE8_F10F_4E42_80CD_67F09955BF74_.wvu.FilterData</vt:lpstr>
      <vt:lpstr>'All Tests-ORIGINAL'!Z_4626CCE8_F10F_4E42_80CD_67F09955BF74_.wvu.Rows</vt:lpstr>
      <vt:lpstr>'All Tests-ORIGINAL'!Z_6E040A81_939E_417F_B3B0_1ABC013AA8F6_.wvu.FilterData</vt:lpstr>
      <vt:lpstr>'All Tests-ORIGINAL'!Z_6E040A81_939E_417F_B3B0_1ABC013AA8F6_.wvu.Rows</vt:lpstr>
      <vt:lpstr>'All Tests-ORIGINAL'!Z_7B7D346B_ABA5_48B1_8FF5_D656DBBAE564_.wvu.Cols</vt:lpstr>
      <vt:lpstr>'All Tests-ORIGINAL'!Z_7B7D346B_ABA5_48B1_8FF5_D656DBBAE564_.wvu.FilterData</vt:lpstr>
      <vt:lpstr>'All Tests-ORIGINAL'!Z_7B7D346B_ABA5_48B1_8FF5_D656DBBAE564_.wvu.Rows</vt:lpstr>
      <vt:lpstr>'All Tests-ORIGINAL'!Z_B4A2E7BE_3CCD_497B_8D7E_0CF3B49E4A23_.wvu.Cols</vt:lpstr>
      <vt:lpstr>'All Tests-ORIGINAL'!Z_B4A2E7BE_3CCD_497B_8D7E_0CF3B49E4A23_.wvu.FilterData</vt:lpstr>
      <vt:lpstr>'All Tests-ORIGINAL'!Z_B4A2E7BE_3CCD_497B_8D7E_0CF3B49E4A23_.wvu.Rows</vt:lpstr>
      <vt:lpstr>'All Tests-ORIGINAL'!Z_CFA81AE0_6049_47CA_B363_C7E236D3C342_.wvu.Cols</vt:lpstr>
      <vt:lpstr>'All Tests-ORIGINAL'!Z_CFA81AE0_6049_47CA_B363_C7E236D3C342_.wvu.FilterData</vt:lpstr>
      <vt:lpstr>'All Tests-ORIGINAL'!Z_CFA81AE0_6049_47CA_B363_C7E236D3C342_.wvu.Rows</vt:lpstr>
      <vt:lpstr>'All Tests-ORIGINAL'!Z_E19B92F3_5658_4270_8A64_40AC700B2564_.wvu.Cols</vt:lpstr>
      <vt:lpstr>'All Tests-ORIGINAL'!Z_E19B92F3_5658_4270_8A64_40AC700B2564_.wvu.FilterData</vt:lpstr>
      <vt:lpstr>'All Tests-ORIGINAL'!Z_E19B92F3_5658_4270_8A64_40AC700B2564_.wvu.Rows</vt:lpstr>
      <vt:lpstr>'All Tests-ORIGINAL'!Z_FA7DFF4B_58E9_48B9_8610_4D9383BB14EF_.wvu.Cols</vt:lpstr>
      <vt:lpstr>'All Tests-ORIGINAL'!Z_FA7DFF4B_58E9_48B9_8610_4D9383BB14EF_.wvu.FilterData</vt:lpstr>
      <vt:lpstr>'All Tests-ORIGINAL'!Z_FA7DFF4B_58E9_48B9_8610_4D9383BB14EF_.wvu.Rows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Nambiar, Chitra</dc:creator>
  <cp:lastModifiedBy>Wichert, RJ@Energy</cp:lastModifiedBy>
  <cp:lastPrinted>2014-03-25T21:15:51Z</cp:lastPrinted>
  <dcterms:created xsi:type="dcterms:W3CDTF">2012-06-25T16:51:47Z</dcterms:created>
  <dcterms:modified xsi:type="dcterms:W3CDTF">2025-11-24T23:59:44Z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0x01010062418C1C3CD522429F9295B4569DD6C1</vt:lpwstr>
  </property>
  <property fmtid="{D5CDD505-2E9C-101B-9397-08002B2CF9AE}" pid="3" name="MediaServiceImageTags">
    <vt:lpwstr/>
  </property>
</Properties>
</file>